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การคำนวณเกณฑ์ HCL\3-7-69\"/>
    </mc:Choice>
  </mc:AlternateContent>
  <xr:revisionPtr revIDLastSave="0" documentId="13_ncr:1_{5182BF47-2E82-450E-B669-B5EAC6FB3AAC}" xr6:coauthVersionLast="47" xr6:coauthVersionMax="47" xr10:uidLastSave="{00000000-0000-0000-0000-000000000000}"/>
  <bookViews>
    <workbookView showHorizontalScroll="0" showVerticalScroll="0" xWindow="-120" yWindow="-120" windowWidth="29040" windowHeight="15720" firstSheet="4" activeTab="4" xr2:uid="{00000000-000D-0000-FFFF-FFFF00000000}"/>
  </bookViews>
  <sheets>
    <sheet name="01 อาหารมื้อหลัก" sheetId="16" r:id="rId1"/>
    <sheet name="02 เครื่องดื่ม" sheetId="37" r:id="rId2"/>
    <sheet name="03 เครื่องปรุงรส" sheetId="38" r:id="rId3"/>
    <sheet name="04 ผลิตภัณฑ์นม" sheetId="39" r:id="rId4"/>
    <sheet name="05 อาหารกึ่งสำเร็จรูป" sheetId="40" r:id="rId5"/>
    <sheet name="06 ขนมขบเคี้ยว" sheetId="25" r:id="rId6"/>
    <sheet name="07 ไอศกรีม" sheetId="27" r:id="rId7"/>
    <sheet name="08 ไขมันและน้ำมัน" sheetId="28" r:id="rId8"/>
    <sheet name="09 ขนมปัง(ไม่มีไส้)" sheetId="30" r:id="rId9"/>
    <sheet name="10 อาหารเช้าธัญพืช" sheetId="29" r:id="rId10"/>
    <sheet name="11ผลิตภัณฑ์ขนมอบ(คุกกี้และเค้ก)" sheetId="31" r:id="rId11"/>
    <sheet name="12 ผลิตภัณฑ์อาหารว่าง" sheetId="32" r:id="rId12"/>
    <sheet name="13ผลิตภัณฑ์จากปลาและอาหารทะเล" sheetId="33" r:id="rId13"/>
    <sheet name="14 ผลิตภัณฑ์จากเนื้อสัตว์" sheetId="34" r:id="rId14"/>
    <sheet name="15 ผลิตภัณฑ์นมจากพืช" sheetId="36" r:id="rId15"/>
  </sheets>
  <definedNames>
    <definedName name="_xlnm.Print_Area" localSheetId="0">'01 อาหารมื้อหลัก'!$A$1:$G$31</definedName>
    <definedName name="_xlnm.Print_Area" localSheetId="5">'06 ขนมขบเคี้ยว'!$A$1:$G$22</definedName>
    <definedName name="_xlnm.Print_Area" localSheetId="6">'07 ไอศกรีม'!$A$1:$G$22</definedName>
    <definedName name="_xlnm.Print_Area" localSheetId="7">'08 ไขมันและน้ำมัน'!$A$1:$G$22</definedName>
    <definedName name="_xlnm.Print_Area" localSheetId="8">'09 ขนมปัง(ไม่มีไส้)'!$A$1:$G$21</definedName>
    <definedName name="_xlnm.Print_Area" localSheetId="9">'10 อาหารเช้าธัญพืช'!$A$1:$G$21</definedName>
    <definedName name="_xlnm.Print_Area" localSheetId="10">'11ผลิตภัณฑ์ขนมอบ(คุกกี้และเค้ก)'!$A$1:$G$22</definedName>
    <definedName name="_xlnm.Print_Area" localSheetId="11">'12 ผลิตภัณฑ์อาหารว่าง'!$A$1:$G$21</definedName>
    <definedName name="_xlnm.Print_Area" localSheetId="12">'13ผลิตภัณฑ์จากปลาและอาหารทะเล'!$A$1:$G$22</definedName>
    <definedName name="_xlnm.Print_Area" localSheetId="13">'14 ผลิตภัณฑ์จากเนื้อสัตว์'!$A$1:$G$22</definedName>
    <definedName name="_xlnm.Print_Area" localSheetId="14">'15 ผลิตภัณฑ์นมจากพืช'!$A$1:$G$21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" i="40" l="1"/>
  <c r="B19" i="25"/>
  <c r="B18" i="25"/>
  <c r="B17" i="25"/>
  <c r="F13" i="25" s="1"/>
  <c r="B18" i="40"/>
  <c r="C22" i="40" s="1"/>
  <c r="C23" i="40" l="1"/>
  <c r="F12" i="40" s="1"/>
  <c r="B23" i="40"/>
  <c r="F9" i="40" s="1"/>
  <c r="C19" i="40"/>
  <c r="B21" i="40"/>
  <c r="F7" i="40" s="1"/>
  <c r="B22" i="40"/>
  <c r="F6" i="40"/>
  <c r="F6" i="25"/>
  <c r="F7" i="25"/>
  <c r="F9" i="25"/>
  <c r="F10" i="25"/>
  <c r="F11" i="25"/>
  <c r="B19" i="40"/>
  <c r="E14" i="25" l="1"/>
  <c r="F12" i="39" l="1"/>
  <c r="F11" i="39"/>
  <c r="F9" i="39"/>
  <c r="F8" i="39"/>
  <c r="C20" i="39"/>
  <c r="F6" i="39"/>
  <c r="C23" i="39"/>
  <c r="C22" i="39"/>
  <c r="B23" i="39"/>
  <c r="B22" i="39"/>
  <c r="B20" i="39"/>
  <c r="B27" i="37"/>
  <c r="B26" i="37"/>
  <c r="B19" i="39" l="1"/>
  <c r="B11" i="38"/>
  <c r="B19" i="38" a="1"/>
  <c r="B19" i="38" s="1"/>
  <c r="B16" i="38"/>
  <c r="F7" i="38" s="1"/>
  <c r="F8" i="40"/>
  <c r="B18" i="38" l="1"/>
  <c r="F6" i="38" s="1"/>
  <c r="E13" i="40"/>
  <c r="F16" i="37" l="1"/>
  <c r="F14" i="37"/>
  <c r="F13" i="37"/>
  <c r="F12" i="37"/>
  <c r="F11" i="37"/>
  <c r="F10" i="37"/>
  <c r="F9" i="37"/>
  <c r="B34" i="37"/>
  <c r="C34" i="37" s="1"/>
  <c r="B33" i="37"/>
  <c r="C33" i="37" s="1"/>
  <c r="F17" i="37" s="1"/>
  <c r="B32" i="37"/>
  <c r="C32" i="37" s="1"/>
  <c r="B31" i="37"/>
  <c r="B30" i="37"/>
  <c r="C30" i="37" s="1"/>
  <c r="C31" i="37"/>
  <c r="C29" i="37"/>
  <c r="B29" i="37"/>
  <c r="C27" i="37"/>
  <c r="C26" i="37"/>
  <c r="B25" i="37"/>
  <c r="C28" i="37"/>
  <c r="D15" i="37" s="1"/>
  <c r="C18" i="32" l="1"/>
  <c r="C19" i="32"/>
  <c r="C17" i="32"/>
  <c r="E18" i="37" l="1"/>
  <c r="F10" i="31"/>
  <c r="F9" i="31"/>
  <c r="F7" i="31"/>
  <c r="F8" i="31"/>
  <c r="B15" i="31"/>
  <c r="B16" i="31" s="1"/>
  <c r="B19" i="31" s="1"/>
  <c r="F13" i="31" s="1"/>
  <c r="B18" i="31"/>
  <c r="F12" i="31" s="1"/>
  <c r="E14" i="31" l="1"/>
  <c r="F6" i="36" l="1"/>
  <c r="F8" i="36" l="1"/>
  <c r="F7" i="36"/>
  <c r="B13" i="34"/>
  <c r="F10" i="34" s="1"/>
  <c r="B18" i="33"/>
  <c r="B16" i="33"/>
  <c r="F11" i="33" s="1"/>
  <c r="B17" i="33"/>
  <c r="B16" i="32"/>
  <c r="F11" i="32" s="1"/>
  <c r="B14" i="32"/>
  <c r="F9" i="29"/>
  <c r="F8" i="29"/>
  <c r="F7" i="29"/>
  <c r="F6" i="29"/>
  <c r="F9" i="30"/>
  <c r="F8" i="30"/>
  <c r="F7" i="30"/>
  <c r="F6" i="30"/>
  <c r="B13" i="28"/>
  <c r="F10" i="28" s="1"/>
  <c r="F9" i="27"/>
  <c r="F8" i="27"/>
  <c r="F7" i="27"/>
  <c r="B14" i="27"/>
  <c r="F11" i="27" s="1"/>
  <c r="F8" i="28" l="1"/>
  <c r="F9" i="34"/>
  <c r="F9" i="28"/>
  <c r="E10" i="30"/>
  <c r="E9" i="36"/>
  <c r="F7" i="34"/>
  <c r="B14" i="34"/>
  <c r="F8" i="34" s="1"/>
  <c r="E11" i="34" s="1"/>
  <c r="B19" i="33"/>
  <c r="F10" i="33" s="1"/>
  <c r="F12" i="33"/>
  <c r="F9" i="33"/>
  <c r="F6" i="33"/>
  <c r="F7" i="33"/>
  <c r="F8" i="32"/>
  <c r="F7" i="32"/>
  <c r="F9" i="32"/>
  <c r="E10" i="29"/>
  <c r="F7" i="28"/>
  <c r="E11" i="28" s="1"/>
  <c r="E12" i="27"/>
  <c r="B21" i="25"/>
  <c r="E13" i="33" l="1"/>
  <c r="E12" i="32"/>
  <c r="C26" i="16" l="1"/>
  <c r="D26" i="16" s="1"/>
  <c r="C21" i="16" l="1"/>
  <c r="D21" i="16" s="1"/>
  <c r="B20" i="16"/>
  <c r="F6" i="16" s="1"/>
  <c r="C23" i="16" l="1"/>
  <c r="D23" i="16" s="1"/>
  <c r="F11" i="16" l="1"/>
  <c r="B23" i="16"/>
  <c r="B21" i="16" l="1"/>
  <c r="B22" i="16"/>
  <c r="B24" i="16"/>
  <c r="B25" i="16"/>
  <c r="B26" i="16"/>
  <c r="B27" i="16"/>
  <c r="B28" i="16"/>
  <c r="F8" i="16"/>
  <c r="C28" i="16" l="1"/>
  <c r="D28" i="16" s="1"/>
  <c r="C27" i="16"/>
  <c r="D27" i="16" s="1"/>
  <c r="C25" i="16"/>
  <c r="D25" i="16" s="1"/>
  <c r="C24" i="16"/>
  <c r="D24" i="16" s="1"/>
  <c r="C22" i="16"/>
  <c r="D22" i="16" s="1"/>
  <c r="D29" i="16" l="1"/>
  <c r="F7" i="16" s="1"/>
  <c r="F9" i="16"/>
  <c r="F10" i="16"/>
  <c r="E12" i="16" l="1"/>
  <c r="E8" i="38" l="1"/>
  <c r="E13" i="3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<sst xmlns="http://schemas.openxmlformats.org/spreadsheetml/2006/main" count="501" uniqueCount="182">
  <si>
    <t>Total Score</t>
  </si>
  <si>
    <t>สรุป</t>
  </si>
  <si>
    <t>ผลการพิจารณา</t>
  </si>
  <si>
    <t>พลังงาน</t>
  </si>
  <si>
    <t>คะแนนรวม</t>
  </si>
  <si>
    <t>ไขมันทั้งหมด</t>
  </si>
  <si>
    <t>ไขมันอิ่มตัว</t>
  </si>
  <si>
    <t xml:space="preserve">น้ำตาล </t>
  </si>
  <si>
    <t>โซเดียม</t>
  </si>
  <si>
    <t>*เลขทศนิยม ตำแหน่งที่ 3 ปัด เป็น 2 ตำแหน่ง</t>
  </si>
  <si>
    <t>หมายเหตุ</t>
  </si>
  <si>
    <t>*ค่าคำนวณคาดเคลื่อนการจากผลวิเคราะห์ ให้ไม่เกิน 10%</t>
  </si>
  <si>
    <t>ต่อหน่วยบริโภค</t>
  </si>
  <si>
    <t>สารอาหาร</t>
  </si>
  <si>
    <t>กลุ่มอาหารมื้อหลัก</t>
  </si>
  <si>
    <t>Energy (kcal)</t>
  </si>
  <si>
    <t>Total Fat (g)</t>
  </si>
  <si>
    <t>Sat. fat (g)</t>
  </si>
  <si>
    <t>Protein (g)</t>
  </si>
  <si>
    <t>Fiber (g)</t>
  </si>
  <si>
    <t>Total Sugar (g)</t>
  </si>
  <si>
    <t>Calcium (mg)</t>
  </si>
  <si>
    <t>Sodium (mg)</t>
  </si>
  <si>
    <t>Iron (mg)</t>
  </si>
  <si>
    <t>ต่อ 100 kcal</t>
  </si>
  <si>
    <t>Score</t>
  </si>
  <si>
    <t>ชื่อผลิตภัณฑ์</t>
  </si>
  <si>
    <t>ข้าวไก่</t>
  </si>
  <si>
    <r>
      <rPr>
        <b/>
        <sz val="16"/>
        <color theme="1"/>
        <rFont val="Angsana New"/>
        <family val="1"/>
      </rPr>
      <t xml:space="preserve">ส่วนที่ 3: </t>
    </r>
    <r>
      <rPr>
        <sz val="16"/>
        <color theme="1"/>
        <rFont val="Angsana New"/>
        <family val="1"/>
      </rPr>
      <t>ผลการพิจารณา</t>
    </r>
    <r>
      <rPr>
        <sz val="16"/>
        <color rgb="FFFF0000"/>
        <rFont val="Angsana New"/>
        <family val="1"/>
      </rPr>
      <t xml:space="preserve"> (พิจารณาและแปรผลอัตโนมัติ </t>
    </r>
    <r>
      <rPr>
        <u/>
        <sz val="16"/>
        <color rgb="FFFF0000"/>
        <rFont val="Angsana New"/>
        <family val="1"/>
      </rPr>
      <t>ห้ามแก้ไข</t>
    </r>
    <r>
      <rPr>
        <sz val="16"/>
        <color rgb="FFFF0000"/>
        <rFont val="Angsana New"/>
        <family val="1"/>
      </rPr>
      <t>)</t>
    </r>
  </si>
  <si>
    <t>ถ้าไม่ผ่านข้อ 1-6 ข้อใดข้อหนึ่ง สรุปคือไม่ผ่านเกณฑ์การขอใช้
สัญลักษณ์ HCL</t>
  </si>
  <si>
    <r>
      <t xml:space="preserve">ส่วนที่ 2: </t>
    </r>
    <r>
      <rPr>
        <sz val="16"/>
        <color theme="1"/>
        <rFont val="Angsana New"/>
        <family val="1"/>
      </rPr>
      <t>คำนวณอัตโนมัติ</t>
    </r>
    <r>
      <rPr>
        <sz val="16"/>
        <color rgb="FFFF0000"/>
        <rFont val="Angsana New"/>
        <family val="1"/>
      </rPr>
      <t xml:space="preserve"> </t>
    </r>
    <r>
      <rPr>
        <u/>
        <sz val="16"/>
        <color rgb="FFFF0000"/>
        <rFont val="Angsana New"/>
        <family val="1"/>
      </rPr>
      <t>(ห้ามแก้ไข)</t>
    </r>
  </si>
  <si>
    <t>กลุ่มเครื่องดื่ม</t>
  </si>
  <si>
    <t>ปริมาณผลิตภัณฑ์ที่ใช้ (g หรือ ml)</t>
  </si>
  <si>
    <t>ปริมาณน้ำที่ใช้ (ml)</t>
  </si>
  <si>
    <t xml:space="preserve">รูปแบบ </t>
  </si>
  <si>
    <t>ส่วนประกอบ</t>
  </si>
  <si>
    <t>น้ำตาลและวัตถุให้ความหวาน</t>
  </si>
  <si>
    <t>สูตรไม่มีวัตถุให้ความหวานแทนน้ำตาล</t>
  </si>
  <si>
    <t>น้ำมะเขือเทศ</t>
  </si>
  <si>
    <t>ไม่มีในสูตร</t>
  </si>
  <si>
    <t>สารอาหารใน RTD</t>
  </si>
  <si>
    <t>ต่อ 100 ml</t>
  </si>
  <si>
    <t>พร้อมดื่ม</t>
  </si>
  <si>
    <t xml:space="preserve">พลังงาน </t>
  </si>
  <si>
    <t xml:space="preserve">ไขมันทั้งหมด </t>
  </si>
  <si>
    <t>น้ำตาล</t>
  </si>
  <si>
    <t>ผลการพิจารณา (ประเมินจาก RTD)</t>
  </si>
  <si>
    <t xml:space="preserve">สารอาหารต่อ 100 ml </t>
  </si>
  <si>
    <t>Group</t>
  </si>
  <si>
    <t>sweet &amp; tomato</t>
  </si>
  <si>
    <r>
      <t xml:space="preserve"> </t>
    </r>
    <r>
      <rPr>
        <sz val="16"/>
        <color rgb="FFFF0000"/>
        <rFont val="Wingdings 2"/>
        <family val="1"/>
        <charset val="2"/>
      </rPr>
      <t></t>
    </r>
    <r>
      <rPr>
        <sz val="16"/>
        <color rgb="FFFF0000"/>
        <rFont val="Angsana New"/>
        <family val="1"/>
      </rPr>
      <t xml:space="preserve">แทบสีเทาไม่ใช้ในการพิจารณาสำหรับชนิดผลิตภัณฑ์ที่ระบุ
 </t>
    </r>
    <r>
      <rPr>
        <sz val="16"/>
        <color rgb="FFFF0000"/>
        <rFont val="Wingdings 2"/>
        <family val="1"/>
        <charset val="2"/>
      </rPr>
      <t></t>
    </r>
    <r>
      <rPr>
        <sz val="16"/>
        <color rgb="FFFF0000"/>
        <rFont val="Angsana New"/>
        <family val="1"/>
      </rPr>
      <t>ถ้าไม่ผ่านเกณฑ์ที่ใช้ในการพิจารณาข้อใดข้อหนึ่ง สรุปคือไม่ผ่าน
เกณฑ์การขอใช้สัญลักษณ์ HCL</t>
    </r>
  </si>
  <si>
    <t>โทฟู</t>
  </si>
  <si>
    <t>กลุ่มเครื่องปรุงรส</t>
  </si>
  <si>
    <t>ผลการพิจารณา (ประเมินจาก RTE)</t>
  </si>
  <si>
    <t>ปรุงรส</t>
  </si>
  <si>
    <t>ชนิดผลิตภัณฑ์</t>
  </si>
  <si>
    <r>
      <t xml:space="preserve">ส่วนที่ 1: </t>
    </r>
    <r>
      <rPr>
        <u/>
        <sz val="16"/>
        <color theme="1"/>
        <rFont val="Angsana New"/>
        <family val="1"/>
      </rPr>
      <t xml:space="preserve">กรุณากรอกข้อมูลในช่องสีฟ้าและเลือกข้อมูลจากรายการในช่องสีเขียว </t>
    </r>
    <r>
      <rPr>
        <sz val="16"/>
        <color theme="1"/>
        <rFont val="Angsana New"/>
        <family val="1"/>
      </rPr>
      <t>โดยข้อมูลที่กรอกไว้เป็นตัวอย่างเท่านั้น (การระบุปริมาณและสารอาหารให้ระบุเป็นตัวเลขที่มีทศนิยมไม่เกิน 2 ตำแหน่ง)</t>
    </r>
  </si>
  <si>
    <t>ผง</t>
  </si>
  <si>
    <t xml:space="preserve">สารอาหารผลิตภัณฑ์ 100 g </t>
  </si>
  <si>
    <t>สารอาหารในผลิตภัณฑ์ 100 g</t>
  </si>
  <si>
    <t xml:space="preserve">สารอาหารผลิตภัณฑ์     100  </t>
  </si>
  <si>
    <t>สารอาหารใน RTE</t>
  </si>
  <si>
    <r>
      <t xml:space="preserve">ชนิดผลิตภัณฑ์ </t>
    </r>
    <r>
      <rPr>
        <sz val="16"/>
        <color theme="1"/>
        <rFont val="Angsana New"/>
        <family val="1"/>
      </rPr>
      <t>(6 ชนิด)</t>
    </r>
  </si>
  <si>
    <r>
      <t xml:space="preserve">ปริมาณต่อ 1 หน่วยบรรจุ </t>
    </r>
    <r>
      <rPr>
        <sz val="16"/>
        <color theme="1"/>
        <rFont val="Angsana New"/>
        <family val="1"/>
      </rPr>
      <t>(g หรือ ml)</t>
    </r>
  </si>
  <si>
    <r>
      <t>Serving Size (</t>
    </r>
    <r>
      <rPr>
        <sz val="16"/>
        <color theme="1"/>
        <rFont val="Angsana New"/>
        <family val="1"/>
      </rPr>
      <t>g หรือ ml)</t>
    </r>
  </si>
  <si>
    <r>
      <t xml:space="preserve">Serving Size </t>
    </r>
    <r>
      <rPr>
        <sz val="16"/>
        <color theme="1"/>
        <rFont val="Angsana New"/>
        <family val="1"/>
      </rPr>
      <t>(g)</t>
    </r>
  </si>
  <si>
    <r>
      <t xml:space="preserve">ส่วนที่ 1: </t>
    </r>
    <r>
      <rPr>
        <u/>
        <sz val="16"/>
        <color theme="1"/>
        <rFont val="Angsana New"/>
        <family val="1"/>
      </rPr>
      <t>กรุณากรอกข้อมูลในช่องสีฟ้าและเลือกข้อมูลจากรายการในช่องสีเขียว</t>
    </r>
    <r>
      <rPr>
        <sz val="16"/>
        <color theme="1"/>
        <rFont val="Angsana New"/>
        <family val="1"/>
      </rPr>
      <t xml:space="preserve"> โดยข้อมูลที่กรอกไว้เป็นตัวอย่างเท่านั้น (การระบุปริมาณและสารอาหารให้ระบุเป็นตัวเลขที่มีทศนิยมไม่เกิน 2 ตำแหน่ง)</t>
    </r>
  </si>
  <si>
    <t>10.ซอสอื่น ๆ สไตล์ตะวันตก</t>
  </si>
  <si>
    <t>ผลิตภัณฑ์รูปแบบผง จะพิจารณาให้สัญลักษณ์ HCL เฉพาะสูตรที่มีการชง</t>
  </si>
  <si>
    <t>โดยการเติมน้ำเพียงอย่างเดียวเท่านั้น</t>
  </si>
  <si>
    <t>ผลิตภัณฑ์รูปแบบผงและเข้มข้น จะพิจารณาให้สัญลักษณ์ HCL เฉพาะสูตรที่</t>
  </si>
  <si>
    <t>มีการเตรียมโดยการเติมน้ำเพียงอย่างเดียวเท่านั้น</t>
  </si>
  <si>
    <t>กลุ่มผลิตภัณฑ์นม</t>
  </si>
  <si>
    <t>นมโค</t>
  </si>
  <si>
    <r>
      <t xml:space="preserve">ชนิดผลิตภัณฑ์ </t>
    </r>
    <r>
      <rPr>
        <sz val="16"/>
        <color theme="1"/>
        <rFont val="Angsana New"/>
        <family val="1"/>
      </rPr>
      <t>(3 ชนิด)</t>
    </r>
  </si>
  <si>
    <t>น้ำตาล น้ำผึ้ง หรือ น้ำหวาน</t>
  </si>
  <si>
    <t xml:space="preserve">sweet </t>
  </si>
  <si>
    <t>ต่อ หน่วยบริโภค</t>
  </si>
  <si>
    <t>การเติมน้ำตาล</t>
  </si>
  <si>
    <t>สารอาหารในผลิตภัณฑ์ 100 g หรือ ml</t>
  </si>
  <si>
    <t>ปริมาณผลิตภัณฑ์ที่ใช้ (g)</t>
  </si>
  <si>
    <t>ต่อ 100 g หรือ ml</t>
  </si>
  <si>
    <t>1.นมสด นมรสธรรมชาติ นมจืด</t>
  </si>
  <si>
    <t>สารอาหารต่อหน่วยบริโภค</t>
  </si>
  <si>
    <t>3.เครื่องดื่มธัญพืช นมถั่วเหลือง</t>
  </si>
  <si>
    <t xml:space="preserve">สารอาหารต่อ 100 g หรือ ml </t>
  </si>
  <si>
    <t>ผลิตภัณฑ์รูปแบบผง จะพิจารณาให้สัญลักษณ์ HCL เฉพาะสูตรที่มีการเตรียม</t>
  </si>
  <si>
    <t>การเตรียม (เฉพาะผลิตภัณฑ์รูปแบบผง)</t>
  </si>
  <si>
    <t>การเตรียม (เฉพาะผลิตภัณฑ์รูปแบบผงและเข้มข้น)</t>
  </si>
  <si>
    <t xml:space="preserve">สารอาหารในผลิตภัณฑ์ 100 g </t>
  </si>
  <si>
    <t>กลุ่มอาหารกึ่งสำเร็จรูป</t>
  </si>
  <si>
    <t>การเตรียม (เฉพาะบางผลิตภัณฑ์)</t>
  </si>
  <si>
    <t xml:space="preserve">ผลการพิจารณา </t>
  </si>
  <si>
    <t>สารอาหารต่อปริมาณตามเกณฑ์</t>
  </si>
  <si>
    <r>
      <t xml:space="preserve">ชนิดผลิตภัณฑ์ </t>
    </r>
    <r>
      <rPr>
        <sz val="16"/>
        <color theme="1"/>
        <rFont val="Angsana New"/>
        <family val="1"/>
      </rPr>
      <t>(4 ชนิด)</t>
    </r>
  </si>
  <si>
    <r>
      <t>Serving Size (</t>
    </r>
    <r>
      <rPr>
        <sz val="16"/>
        <color theme="1"/>
        <rFont val="Angsana New"/>
        <family val="1"/>
      </rPr>
      <t>g)</t>
    </r>
  </si>
  <si>
    <t>ต่อปริมาณตามเกณฑ์</t>
  </si>
  <si>
    <t>กลุ่มขนมขบเคี้ยว</t>
  </si>
  <si>
    <t>กรุบกรอบ</t>
  </si>
  <si>
    <t>น้ำมันพืช</t>
  </si>
  <si>
    <t>มีในสูตร ไม่เกิน 0.3%</t>
  </si>
  <si>
    <t>Sugar</t>
  </si>
  <si>
    <t>Oil</t>
  </si>
  <si>
    <t xml:space="preserve">สารอาหารต่อ 100 g </t>
  </si>
  <si>
    <t>การเติมน้ำมันพืช</t>
  </si>
  <si>
    <t>กลุ่มไอศกรีม</t>
  </si>
  <si>
    <t>ละมุน</t>
  </si>
  <si>
    <r>
      <t xml:space="preserve">ส่วนที่ 1: </t>
    </r>
    <r>
      <rPr>
        <u/>
        <sz val="16"/>
        <color theme="1"/>
        <rFont val="Angsana New"/>
        <family val="1"/>
      </rPr>
      <t xml:space="preserve">กรุณากรอกข้อมูลในช่องสีฟ้า </t>
    </r>
    <r>
      <rPr>
        <sz val="16"/>
        <color theme="1"/>
        <rFont val="Angsana New"/>
        <family val="1"/>
      </rPr>
      <t>โดยข้อมูลที่กรอกไว้เป็นตัวอย่างเท่านั้น (การระบุปริมาณและสารอาหารให้ระบุเป็นตัวเลขที่มีทศนิยมไม่เกิน 2 ตำแหน่ง)</t>
    </r>
  </si>
  <si>
    <r>
      <t xml:space="preserve">ส่วนที่ 1: </t>
    </r>
    <r>
      <rPr>
        <u/>
        <sz val="16"/>
        <color theme="1"/>
        <rFont val="Angsana New"/>
        <family val="1"/>
      </rPr>
      <t xml:space="preserve">กรุณากรอกข้อมูลในช่องสีฟ้า </t>
    </r>
    <r>
      <rPr>
        <sz val="16"/>
        <color theme="1"/>
        <rFont val="Angsana New"/>
        <family val="1"/>
      </rPr>
      <t>โดยข้อมูลที่กรอกไว้เป็นตัวอย่างเท่านั้น (ปริมาณสารอาหารให้ระบุเป็นตัวเลขที่มีทศนิยมไม่เกิน 2 ตำแหน่ง)</t>
    </r>
  </si>
  <si>
    <r>
      <t xml:space="preserve">ชนิดผลิตภัณฑ์ </t>
    </r>
    <r>
      <rPr>
        <sz val="16"/>
        <color theme="1"/>
        <rFont val="Angsana New"/>
        <family val="1"/>
      </rPr>
      <t>(2 ชนิด)</t>
    </r>
  </si>
  <si>
    <t>2.มายองเนส น้ำสลัด และ แซนด์วิซสเปรด</t>
  </si>
  <si>
    <t>เดลี่สเปรด</t>
  </si>
  <si>
    <t>กลุ่มไขมันและน้ำมัน</t>
  </si>
  <si>
    <t>กลุ่มขนมปัง</t>
  </si>
  <si>
    <t xml:space="preserve">ชื่อผลิตภัณฑ์ </t>
  </si>
  <si>
    <t>(เฉพาะขนมปังไม่มีไส้)</t>
  </si>
  <si>
    <r>
      <rPr>
        <b/>
        <sz val="16"/>
        <color theme="1"/>
        <rFont val="Angsana New"/>
        <family val="1"/>
      </rPr>
      <t xml:space="preserve">ส่วนที่ 2: </t>
    </r>
    <r>
      <rPr>
        <sz val="16"/>
        <color theme="1"/>
        <rFont val="Angsana New"/>
        <family val="1"/>
      </rPr>
      <t>ผลการพิจารณา</t>
    </r>
    <r>
      <rPr>
        <sz val="16"/>
        <color rgb="FFFF0000"/>
        <rFont val="Angsana New"/>
        <family val="1"/>
      </rPr>
      <t xml:space="preserve"> (พิจารณาและแปรผลอัตโนมัติ </t>
    </r>
    <r>
      <rPr>
        <u/>
        <sz val="16"/>
        <color rgb="FFFF0000"/>
        <rFont val="Angsana New"/>
        <family val="1"/>
      </rPr>
      <t>ห้ามแก้ไข</t>
    </r>
    <r>
      <rPr>
        <sz val="16"/>
        <color rgb="FFFF0000"/>
        <rFont val="Angsana New"/>
        <family val="1"/>
      </rPr>
      <t>)</t>
    </r>
  </si>
  <si>
    <t>นุ่ม</t>
  </si>
  <si>
    <t>ใยอาหาร</t>
  </si>
  <si>
    <t>ถ้าไม่ผ่านข้อ 1-4 ข้อใดข้อหนึ่ง สรุปคือไม่ผ่านเกณฑ์การขอใช้สัญลักษณ์ HCL</t>
  </si>
  <si>
    <t>กลุ่มอาหารเช้าธัญพืช</t>
  </si>
  <si>
    <t>มอร์นิ่ง</t>
  </si>
  <si>
    <t>กลุ่มผลิตภัณฑ์ขนมอบ</t>
  </si>
  <si>
    <t>(เฉพาะคุกกี้และเค้ก)</t>
  </si>
  <si>
    <t>นุ่มนิ่ม</t>
  </si>
  <si>
    <t>กลุ่มผลิตภัณฑ์อาหารว่าง</t>
  </si>
  <si>
    <t>สารอาหารต่อ 100 kcal</t>
  </si>
  <si>
    <t>พลังงานทั้งหมด</t>
  </si>
  <si>
    <t>กินเล่น</t>
  </si>
  <si>
    <t>1.กลุ่มผลิตภัณฑ์อาหารว่าง ชนิดไส้เค็ม/เนื้อสัตว์ เช่น แซนด์วิช แฮมเบอร์เกอร์ ขนมปังมีไส้ และซาลาเปา</t>
  </si>
  <si>
    <t>กลุ่มผลิตภัณฑ์จากปลาและอาหารทะเล</t>
  </si>
  <si>
    <t>ปลาป๋อง</t>
  </si>
  <si>
    <t>3.เนื้อปลาในซอสมะเขือเทศและซอสพริก</t>
  </si>
  <si>
    <t>Total Fat/Sat.fat (%)</t>
  </si>
  <si>
    <t>กลุ่มผลิตภัณฑ์จากเนื้อสัตว์</t>
  </si>
  <si>
    <t>หมูบิน</t>
  </si>
  <si>
    <t>1.ไส้กรอก ลูกชิ้น โบโลน่า หมูยอ ไก่จ๊อ</t>
  </si>
  <si>
    <t>(เฉพาะน้ำนมจากพืชหมักจุลินทรีย์)</t>
  </si>
  <si>
    <t>ซอยเกิร์ต</t>
  </si>
  <si>
    <t>กลุ่มผลิตภัณฑ์นมจากพืช</t>
  </si>
  <si>
    <t>สารอาหารต่อ 100 g  หรือ ml</t>
  </si>
  <si>
    <t>สารอาหารต่อหน่วยบรรจุ</t>
  </si>
  <si>
    <t>ต่อ หน่วยบรรจุ</t>
  </si>
  <si>
    <t>หน่วยบริโภคอ้างอิง (g)</t>
  </si>
  <si>
    <t>Energy (kcal/หน่วยบริโภคบนฉลาก)</t>
  </si>
  <si>
    <t>Energy (kcal/หน่วยบริโภคอ้างอิง)</t>
  </si>
  <si>
    <t>ต่อหน่วยบริโภคบนฉลาก</t>
  </si>
  <si>
    <t>ต่อหน่วยบริโภคอ้างอิง</t>
  </si>
  <si>
    <t>3. เค้กชนิดเบา เช่น เค้กกาแฟ ชิฟฟอน สปันจ์เค้ก</t>
  </si>
  <si>
    <t>ถ้าไม่ผ่านข้อ 1-6 ข้อใดข้อหนึ่ง สรุปคือไม่ผ่านเกณฑ์การขอใช้สัญลักษณ์ HCL</t>
  </si>
  <si>
    <r>
      <rPr>
        <b/>
        <sz val="16"/>
        <color rgb="FF000000"/>
        <rFont val="Angsana New"/>
      </rPr>
      <t xml:space="preserve">ส่วนที่ 3: </t>
    </r>
    <r>
      <rPr>
        <sz val="16"/>
        <color rgb="FF000000"/>
        <rFont val="Angsana New"/>
      </rPr>
      <t>ผลการพิจารณา</t>
    </r>
    <r>
      <rPr>
        <sz val="16"/>
        <color rgb="FFFF0000"/>
        <rFont val="Angsana New"/>
      </rPr>
      <t xml:space="preserve"> (พิจารณาและแปรผลอัตโนมัติ </t>
    </r>
    <r>
      <rPr>
        <u/>
        <sz val="16"/>
        <color rgb="FFFF0000"/>
        <rFont val="Angsana New"/>
      </rPr>
      <t>ห้ามแก้ไข</t>
    </r>
    <r>
      <rPr>
        <sz val="16"/>
        <color rgb="FFFF0000"/>
        <rFont val="Angsana New"/>
      </rPr>
      <t>)</t>
    </r>
  </si>
  <si>
    <r>
      <rPr>
        <b/>
        <sz val="16"/>
        <color rgb="FF000000"/>
        <rFont val="Angsana New"/>
      </rPr>
      <t xml:space="preserve">ชนิดผลิตภัณฑ์ </t>
    </r>
    <r>
      <rPr>
        <sz val="16"/>
        <color rgb="FF000000"/>
        <rFont val="Angsana New"/>
      </rPr>
      <t>(6 ชนิด)</t>
    </r>
  </si>
  <si>
    <r>
      <rPr>
        <b/>
        <sz val="16"/>
        <color rgb="FF000000"/>
        <rFont val="Angsana New"/>
      </rPr>
      <t xml:space="preserve">ปริมาณต่อ 1 หน่วยบรรจุ </t>
    </r>
    <r>
      <rPr>
        <sz val="16"/>
        <color rgb="FF000000"/>
        <rFont val="Angsana New"/>
      </rPr>
      <t>(g หรือ ml)</t>
    </r>
  </si>
  <si>
    <r>
      <rPr>
        <b/>
        <sz val="16"/>
        <color rgb="FF000000"/>
        <rFont val="Angsana New"/>
      </rPr>
      <t>Serving Size (</t>
    </r>
    <r>
      <rPr>
        <sz val="16"/>
        <color rgb="FF000000"/>
        <rFont val="Angsana New"/>
      </rPr>
      <t>g หรือ ml)</t>
    </r>
  </si>
  <si>
    <t>ปริมาณ RTD ที่เตรียมได้ (ml)</t>
  </si>
  <si>
    <r>
      <rPr>
        <sz val="16"/>
        <color rgb="FFFF0000"/>
        <rFont val="Angsana New"/>
      </rPr>
      <t xml:space="preserve"> </t>
    </r>
    <r>
      <rPr>
        <sz val="16"/>
        <color rgb="FFFF0000"/>
        <rFont val="Wingdings 2"/>
      </rPr>
      <t></t>
    </r>
    <r>
      <rPr>
        <sz val="16"/>
        <color rgb="FFFF0000"/>
        <rFont val="Angsana New"/>
      </rPr>
      <t xml:space="preserve">แทบสีเทาไม่ใช้ในการพิจารณาสำหรับชนิดผลิตภัณฑ์ที่ระบุ
 </t>
    </r>
    <r>
      <rPr>
        <sz val="16"/>
        <color rgb="FFFF0000"/>
        <rFont val="Wingdings 2"/>
      </rPr>
      <t></t>
    </r>
    <r>
      <rPr>
        <sz val="16"/>
        <color rgb="FFFF0000"/>
        <rFont val="Angsana New"/>
      </rPr>
      <t>ถ้าไม่ผ่านเกณฑ์ที่ใช้ในการพิจารณาข้อใดข้อหนึ่ง สรุปคือไม่ผ่าน
เกณฑ์การขอใช้สัญลักษณ์ HCL</t>
    </r>
  </si>
  <si>
    <r>
      <rPr>
        <b/>
        <sz val="16"/>
        <color rgb="FF000000"/>
        <rFont val="Angsana New"/>
      </rPr>
      <t xml:space="preserve">ส่วนที่ 2: </t>
    </r>
    <r>
      <rPr>
        <sz val="16"/>
        <color rgb="FF000000"/>
        <rFont val="Angsana New"/>
      </rPr>
      <t>คำนวณอัตโนมัติ</t>
    </r>
    <r>
      <rPr>
        <sz val="16"/>
        <color rgb="FFFF0000"/>
        <rFont val="Angsana New"/>
      </rPr>
      <t xml:space="preserve"> </t>
    </r>
    <r>
      <rPr>
        <u/>
        <sz val="16"/>
        <color rgb="FFFF0000"/>
        <rFont val="Angsana New"/>
      </rPr>
      <t>(ห้ามแก้ไข)</t>
    </r>
  </si>
  <si>
    <r>
      <rPr>
        <b/>
        <sz val="16"/>
        <color rgb="FF000000"/>
        <rFont val="Angsana New"/>
      </rPr>
      <t>ปริมาณ RTD ต่อ 1 หน่วยบรรจุ</t>
    </r>
    <r>
      <rPr>
        <sz val="16"/>
        <color rgb="FF000000"/>
        <rFont val="Angsana New"/>
      </rPr>
      <t xml:space="preserve"> (ml)</t>
    </r>
  </si>
  <si>
    <r>
      <rPr>
        <b/>
        <sz val="16"/>
        <color rgb="FF000000"/>
        <rFont val="Angsana New"/>
      </rPr>
      <t xml:space="preserve">Serving Size: RTD  </t>
    </r>
    <r>
      <rPr>
        <sz val="16"/>
        <color rgb="FF000000"/>
        <rFont val="Angsana New"/>
      </rPr>
      <t>(ml)</t>
    </r>
  </si>
  <si>
    <r>
      <t xml:space="preserve">ส่วนที่ 1: </t>
    </r>
    <r>
      <rPr>
        <sz val="16"/>
        <color rgb="FF000000"/>
        <rFont val="Angsana New"/>
        <family val="1"/>
      </rPr>
      <t>กรุณากรอกข้อมูลในช่องสีฟ้าและเลือกข้อมูลจากรายการในช่องสีเขียว โดยข้อมูลที่กรอกไว้เป็นตัวอย่างเท่านั้น (การระบุปริมาณและสารอาหารให้ระบุเป็นตัวเลขที่มีทศนิยมไม่เกิน 2 ตำแหน่ง)</t>
    </r>
  </si>
  <si>
    <r>
      <rPr>
        <b/>
        <sz val="16"/>
        <color rgb="FF000000"/>
        <rFont val="Angsana New"/>
      </rPr>
      <t xml:space="preserve">ชนิดผลิตภัณฑ์ </t>
    </r>
    <r>
      <rPr>
        <sz val="16"/>
        <color rgb="FF000000"/>
        <rFont val="Angsana New"/>
      </rPr>
      <t>(11 ชนิด)</t>
    </r>
  </si>
  <si>
    <t>ปริมาณ RTE ที่เตรียมได้ (g หรือ ml)</t>
  </si>
  <si>
    <r>
      <rPr>
        <sz val="16"/>
        <color rgb="FF000000"/>
        <rFont val="Wingdings 2"/>
      </rPr>
      <t></t>
    </r>
    <r>
      <rPr>
        <sz val="16"/>
        <color rgb="FF000000"/>
        <rFont val="Angsana New"/>
      </rPr>
      <t>น้ำจิ้มหวาน เช่น น้ำจิ้มไก่ น้ำจิ้มบ๊วย</t>
    </r>
  </si>
  <si>
    <r>
      <rPr>
        <sz val="16"/>
        <color rgb="FF000000"/>
        <rFont val="Wingdings 2"/>
      </rPr>
      <t></t>
    </r>
    <r>
      <rPr>
        <sz val="16"/>
        <color rgb="FF000000"/>
        <rFont val="Angsana New"/>
      </rPr>
      <t>ซอสอื่น ๆ สำหรับจิ้ม เช่น ซอสเปรี้ยว น้ำจิ้มซีฟู้ด น้ำจิ้มแจ่ว น้ำจิ้มข้าวมันไก่</t>
    </r>
  </si>
  <si>
    <r>
      <rPr>
        <sz val="16"/>
        <color rgb="FF000000"/>
        <rFont val="Wingdings 2"/>
      </rPr>
      <t></t>
    </r>
    <r>
      <rPr>
        <sz val="16"/>
        <color rgb="FF000000"/>
        <rFont val="Angsana New"/>
      </rPr>
      <t>ซอสอื่น ๆ สไตล์ตะวันตก เช่น ซอสบาร์บีคิว ซอสมัสตาร์ด</t>
    </r>
  </si>
  <si>
    <t>ต่อ 100 ml หรือ g</t>
  </si>
  <si>
    <t>ปริมาณ RTE ที่เตรียมได้ (g)</t>
  </si>
  <si>
    <t>*แทบสีเทาไม่ใช้ในการพิจารณาสำหรับชนิดผลิตภัณฑ์ที่ระบุ
**ถ้าไม่ผ่านเกณฑ์ที่ใช้ในการพิจารณาข้อใดข้อหนึ่ง สรุปคือไม่ผ่าน
เกณฑ์การขอใช้สัญลักษณ์ HCL</t>
  </si>
  <si>
    <t>Saturated Fat (g)</t>
  </si>
  <si>
    <r>
      <rPr>
        <b/>
        <sz val="16"/>
        <color rgb="FF000000"/>
        <rFont val="Angsana New"/>
      </rPr>
      <t xml:space="preserve">ปริมาณที่ใช้พิจารณา  </t>
    </r>
    <r>
      <rPr>
        <sz val="16"/>
        <color rgb="FF000000"/>
        <rFont val="Angsana New"/>
      </rPr>
      <t>(g )</t>
    </r>
  </si>
  <si>
    <t>1.มันฝรั่งทอด หรืออบกรอบ</t>
  </si>
  <si>
    <t>2.ข้าวโพดคั่ว ทอด หรืออบกรอบ</t>
  </si>
  <si>
    <t>3.ข้าวเกรียบทอด หรืออบกรอบ</t>
  </si>
  <si>
    <t>4.อาหารขบเคี้ยวชนิดอบพอง</t>
  </si>
  <si>
    <t>5.ถั่ว นัต และเมล็ดพืชอื่น ทอด หรืออบกรอบ หรืออบเกลือ หรือเคลือบปรุงรส</t>
  </si>
  <si>
    <t>6.สาหร่ายทอด หรืออบกรอบ หรือปรุงรส</t>
  </si>
  <si>
    <t>7.เนื้อสัตว์ทำเป็นเส้น แผ่น ทอด หรืออบกรอบ หรือปรุงรส</t>
  </si>
  <si>
    <t>8.ขนมปังกรอบ แครกเกอร์ บิสกิต รสชาติเค็ม</t>
  </si>
  <si>
    <t>9.ขนมปังกรอบ แครกเกอร์ บิสกิต รสชาติหวาน และเวเฟอร์สอดไส้</t>
  </si>
  <si>
    <r>
      <t xml:space="preserve">ชนิดผลิตภัณฑ์ </t>
    </r>
    <r>
      <rPr>
        <sz val="16"/>
        <color theme="1"/>
        <rFont val="Angsana New"/>
        <family val="1"/>
      </rPr>
      <t>(9 ชนิด)</t>
    </r>
  </si>
  <si>
    <t>1.บะหมี่กึ่งสำเร็จรูป</t>
  </si>
  <si>
    <t>หมี่ซอง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</si>
</sst>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>
    <font>
      <sz val="11"/>
      <color theme="1"/>
      <name val="Tahoma"/>
      <family val="2"/>
      <scheme val="minor"/>
    </font>
    <font>
      <b/>
      <sz val="11"/>
      <color rgb="FFFF0000"/>
      <name val="Tahoma"/>
      <family val="2"/>
      <scheme val="minor"/>
    </font>
    <font>
      <b/>
      <sz val="11"/>
      <color theme="1"/>
      <name val="Tahoma"/>
      <family val="2"/>
      <scheme val="minor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6"/>
      <color rgb="FF0000FF"/>
      <name val="Angsana New"/>
      <family val="1"/>
    </font>
    <font>
      <sz val="16"/>
      <color rgb="FF00B050"/>
      <name val="Angsana New"/>
      <family val="1"/>
    </font>
    <font>
      <sz val="16"/>
      <color rgb="FFFF0000"/>
      <name val="Angsana New"/>
      <family val="1"/>
    </font>
    <font>
      <sz val="16"/>
      <color theme="8"/>
      <name val="Angsana New"/>
      <family val="1"/>
    </font>
    <font>
      <b/>
      <sz val="16"/>
      <name val="Angsana New"/>
      <family val="1"/>
    </font>
    <font>
      <sz val="16"/>
      <name val="Angsana New"/>
      <family val="1"/>
    </font>
    <font>
      <u/>
      <sz val="16"/>
      <color theme="1"/>
      <name val="Angsana New"/>
      <family val="1"/>
    </font>
    <font>
      <u/>
      <sz val="16"/>
      <color rgb="FFFF0000"/>
      <name val="Angsana New"/>
      <family val="1"/>
    </font>
    <font>
      <b/>
      <u/>
      <sz val="16"/>
      <color theme="1"/>
      <name val="Angsana New"/>
      <family val="1"/>
    </font>
    <font>
      <sz val="14"/>
      <color theme="1"/>
      <name val="Angsana New"/>
      <family val="1"/>
    </font>
    <font>
      <sz val="16"/>
      <color rgb="FFFF0000"/>
      <name val="Wingdings 2"/>
      <family val="1"/>
      <charset val="2"/>
    </font>
    <font>
      <b/>
      <sz val="14"/>
      <color theme="1"/>
      <name val="Angsana New"/>
      <family val="1"/>
    </font>
    <font>
      <sz val="18"/>
      <color rgb="FF0000FF"/>
      <name val="Angsana New"/>
      <family val="1"/>
    </font>
    <font>
      <sz val="16"/>
      <color rgb="FF000000"/>
      <name val="Angsana New"/>
    </font>
    <font>
      <sz val="11"/>
      <color theme="1"/>
      <name val="Calibri"/>
    </font>
    <font>
      <b/>
      <sz val="16"/>
      <color rgb="FF000000"/>
      <name val="Angsana New"/>
    </font>
    <font>
      <sz val="11"/>
      <name val="Tahoma"/>
    </font>
    <font>
      <sz val="16"/>
      <color rgb="FF0000FF"/>
      <name val="Angsana New"/>
    </font>
    <font>
      <sz val="16"/>
      <color rgb="FFFF0000"/>
      <name val="Angsana New"/>
    </font>
    <font>
      <u/>
      <sz val="16"/>
      <color rgb="FFFF0000"/>
      <name val="Angsana New"/>
    </font>
    <font>
      <sz val="16"/>
      <color rgb="FF00B050"/>
      <name val="Angsana New"/>
    </font>
    <font>
      <sz val="16"/>
      <color theme="1"/>
      <name val="Angsana New"/>
    </font>
    <font>
      <b/>
      <u/>
      <sz val="16"/>
      <color rgb="FF000000"/>
      <name val="Angsana New"/>
    </font>
    <font>
      <sz val="16"/>
      <color rgb="FFFF0000"/>
      <name val="Wingdings 2"/>
    </font>
    <font>
      <sz val="16"/>
      <color rgb="FF4BACC6"/>
      <name val="Angsana New"/>
    </font>
    <font>
      <b/>
      <sz val="16"/>
      <color theme="1"/>
      <name val="Angsana New"/>
    </font>
    <font>
      <b/>
      <sz val="11"/>
      <color rgb="FFFF0000"/>
      <name val="Calibri"/>
    </font>
    <font>
      <b/>
      <sz val="11"/>
      <color rgb="FF000000"/>
      <name val="Calibri"/>
    </font>
    <font>
      <sz val="11"/>
      <color rgb="FFFF0000"/>
      <name val="Calibri"/>
    </font>
    <font>
      <sz val="11"/>
      <color theme="1"/>
      <name val="Tahoma"/>
    </font>
    <font>
      <sz val="16"/>
      <color rgb="FF000000"/>
      <name val="Angsana New"/>
      <family val="1"/>
    </font>
    <font>
      <b/>
      <sz val="16"/>
      <color rgb="FF000000"/>
      <name val="Angsana New"/>
      <family val="1"/>
    </font>
    <font>
      <sz val="16"/>
      <color rgb="FF006100"/>
      <name val="Angsana New"/>
    </font>
    <font>
      <sz val="16"/>
      <color rgb="FF000000"/>
      <name val="Wingdings 2"/>
    </font>
    <font>
      <sz val="14"/>
      <color rgb="FF000000"/>
      <name val="Angsana New"/>
    </font>
    <font>
      <sz val="11"/>
      <color theme="1"/>
      <name val="Angsana New"/>
    </font>
    <font>
      <sz val="12"/>
      <color rgb="FF000000"/>
      <name val="Angsana New"/>
    </font>
    <font>
      <sz val="12"/>
      <color rgb="FF000000"/>
      <name val="TH Sarabun PSK"/>
    </font>
    <font>
      <sz val="14"/>
      <color rgb="FFFF0000"/>
      <name val="Sarabun"/>
    </font>
    <font>
      <sz val="16"/>
      <color rgb="FF000000"/>
      <name val="Sarabun"/>
    </font>
    <font>
      <b/>
      <sz val="16"/>
      <color rgb="FFFF0000"/>
      <name val="Angsana New"/>
    </font>
    <font>
      <b/>
      <u/>
      <sz val="16"/>
      <color theme="1"/>
      <name val="Angsana New"/>
    </font>
    <font>
      <sz val="8"/>
      <color theme="0"/>
      <name val="Sarabun"/>
    </font>
    <font>
      <sz val="16"/>
      <color rgb="FF006100"/>
      <name val="Angsana New"/>
      <family val="1"/>
    </font>
    <font>
      <b/>
      <sz val="16"/>
      <color rgb="FFFF0000"/>
      <name val="Angsana New"/>
      <family val="1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ABF8F"/>
        <bgColor rgb="FFFABF8F"/>
      </patternFill>
    </fill>
    <fill>
      <patternFill patternType="solid">
        <fgColor rgb="FFFDE9D9"/>
        <bgColor rgb="FFFDE9D9"/>
      </patternFill>
    </fill>
    <fill>
      <patternFill patternType="solid">
        <fgColor rgb="FFEAF0F6"/>
        <bgColor rgb="FFEAF0F6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DDD9C4"/>
        <bgColor rgb="FFDDD9C4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  <fill>
      <patternFill patternType="solid">
        <fgColor rgb="FF808080"/>
        <bgColor rgb="FF808080"/>
      </patternFill>
    </fill>
    <fill>
      <patternFill patternType="solid">
        <fgColor rgb="FFD8E4BC"/>
        <bgColor rgb="FFD8E4BC"/>
      </patternFill>
    </fill>
    <fill>
      <patternFill patternType="solid">
        <fgColor theme="0"/>
        <bgColor theme="0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75">
    <xf numFmtId="0" fontId="0" fillId="0" borderId="0" xfId="0"/>
    <xf numFmtId="0" fontId="4" fillId="0" borderId="2" xfId="0" applyFont="1" applyFill="1" applyBorder="1" applyAlignment="1" applyProtection="1"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protection locked="0"/>
    </xf>
    <xf numFmtId="0" fontId="4" fillId="0" borderId="0" xfId="0" applyFont="1" applyProtection="1">
      <protection locked="0"/>
    </xf>
    <xf numFmtId="0" fontId="0" fillId="0" borderId="0" xfId="0" applyProtection="1">
      <protection locked="0"/>
    </xf>
    <xf numFmtId="0" fontId="3" fillId="0" borderId="6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3" fillId="0" borderId="11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Protection="1">
      <protection locked="0"/>
    </xf>
    <xf numFmtId="0" fontId="5" fillId="6" borderId="2" xfId="0" applyFont="1" applyFill="1" applyBorder="1" applyAlignment="1" applyProtection="1">
      <alignment horizontal="right"/>
      <protection locked="0"/>
    </xf>
    <xf numFmtId="0" fontId="5" fillId="0" borderId="0" xfId="0" applyFont="1" applyFill="1" applyBorder="1" applyAlignment="1" applyProtection="1">
      <protection locked="0"/>
    </xf>
    <xf numFmtId="0" fontId="4" fillId="0" borderId="11" xfId="0" applyFont="1" applyBorder="1" applyProtection="1">
      <protection locked="0"/>
    </xf>
    <xf numFmtId="0" fontId="4" fillId="0" borderId="0" xfId="0" applyFont="1" applyBorder="1" applyAlignment="1" applyProtection="1">
      <protection locked="0"/>
    </xf>
    <xf numFmtId="0" fontId="4" fillId="0" borderId="6" xfId="0" applyFont="1" applyBorder="1" applyAlignment="1" applyProtection="1">
      <protection locked="0"/>
    </xf>
    <xf numFmtId="0" fontId="4" fillId="0" borderId="2" xfId="0" applyFont="1" applyFill="1" applyBorder="1" applyProtection="1">
      <protection locked="0"/>
    </xf>
    <xf numFmtId="0" fontId="4" fillId="0" borderId="11" xfId="0" applyFont="1" applyFill="1" applyBorder="1" applyProtection="1">
      <protection locked="0"/>
    </xf>
    <xf numFmtId="0" fontId="5" fillId="6" borderId="2" xfId="0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2" xfId="0" applyFont="1" applyFill="1" applyBorder="1" applyAlignment="1" applyProtection="1">
      <alignment horizontal="left"/>
      <protection locked="0"/>
    </xf>
    <xf numFmtId="0" fontId="4" fillId="0" borderId="0" xfId="0" applyFont="1" applyFill="1" applyBorder="1" applyProtection="1">
      <protection locked="0"/>
    </xf>
    <xf numFmtId="0" fontId="5" fillId="0" borderId="0" xfId="0" applyFont="1" applyFill="1" applyBorder="1" applyProtection="1">
      <protection locked="0"/>
    </xf>
    <xf numFmtId="0" fontId="4" fillId="0" borderId="0" xfId="0" applyFont="1" applyFill="1" applyBorder="1" applyAlignment="1" applyProtection="1">
      <protection locked="0"/>
    </xf>
    <xf numFmtId="2" fontId="5" fillId="6" borderId="2" xfId="0" applyNumberFormat="1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4" fillId="0" borderId="11" xfId="0" applyFont="1" applyBorder="1" applyAlignment="1" applyProtection="1">
      <protection locked="0"/>
    </xf>
    <xf numFmtId="0" fontId="4" fillId="0" borderId="11" xfId="0" applyFont="1" applyFill="1" applyBorder="1" applyAlignment="1" applyProtection="1">
      <alignment horizontal="left"/>
      <protection locked="0"/>
    </xf>
    <xf numFmtId="0" fontId="4" fillId="0" borderId="0" xfId="0" applyFont="1" applyFill="1" applyBorder="1" applyAlignment="1" applyProtection="1">
      <alignment horizontal="left"/>
      <protection locked="0"/>
    </xf>
    <xf numFmtId="0" fontId="10" fillId="0" borderId="0" xfId="0" applyFont="1" applyFill="1" applyBorder="1" applyAlignment="1" applyProtection="1">
      <alignment vertical="center"/>
      <protection locked="0"/>
    </xf>
    <xf numFmtId="0" fontId="4" fillId="0" borderId="11" xfId="0" applyFont="1" applyFill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Alignment="1" applyProtection="1">
      <alignment horizontal="right"/>
      <protection locked="0"/>
    </xf>
    <xf numFmtId="0" fontId="0" fillId="0" borderId="11" xfId="0" applyBorder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Fill="1" applyBorder="1" applyAlignment="1" applyProtection="1">
      <alignment horizontal="left"/>
      <protection locked="0"/>
    </xf>
    <xf numFmtId="0" fontId="4" fillId="0" borderId="6" xfId="0" applyFont="1" applyBorder="1" applyProtection="1">
      <protection locked="0"/>
    </xf>
    <xf numFmtId="2" fontId="8" fillId="0" borderId="0" xfId="0" applyNumberFormat="1" applyFont="1" applyFill="1" applyBorder="1" applyProtection="1">
      <protection locked="0"/>
    </xf>
    <xf numFmtId="0" fontId="4" fillId="0" borderId="0" xfId="0" applyFont="1" applyFill="1" applyBorder="1" applyAlignment="1" applyProtection="1">
      <alignment horizontal="right"/>
      <protection locked="0"/>
    </xf>
    <xf numFmtId="2" fontId="4" fillId="0" borderId="0" xfId="0" applyNumberFormat="1" applyFont="1" applyFill="1" applyBorder="1" applyProtection="1">
      <protection locked="0"/>
    </xf>
    <xf numFmtId="0" fontId="9" fillId="0" borderId="0" xfId="0" applyFont="1" applyFill="1" applyBorder="1" applyAlignment="1" applyProtection="1">
      <protection locked="0"/>
    </xf>
    <xf numFmtId="0" fontId="9" fillId="0" borderId="11" xfId="0" applyFont="1" applyFill="1" applyBorder="1" applyAlignment="1" applyProtection="1">
      <alignment horizontal="right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8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horizontal="right"/>
      <protection locked="0"/>
    </xf>
    <xf numFmtId="0" fontId="4" fillId="0" borderId="7" xfId="0" applyFont="1" applyBorder="1" applyProtection="1">
      <protection locked="0"/>
    </xf>
    <xf numFmtId="0" fontId="4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Fill="1" applyProtection="1"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0" fillId="0" borderId="0" xfId="0" applyFill="1" applyBorder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5" fillId="6" borderId="5" xfId="0" applyFont="1" applyFill="1" applyBorder="1" applyAlignment="1" applyProtection="1">
      <alignment horizontal="right"/>
      <protection locked="0"/>
    </xf>
    <xf numFmtId="0" fontId="4" fillId="0" borderId="6" xfId="0" applyFont="1" applyFill="1" applyBorder="1" applyAlignment="1" applyProtection="1">
      <protection locked="0"/>
    </xf>
    <xf numFmtId="0" fontId="4" fillId="0" borderId="0" xfId="0" applyFont="1" applyFill="1" applyProtection="1">
      <protection locked="0"/>
    </xf>
    <xf numFmtId="0" fontId="5" fillId="4" borderId="2" xfId="0" applyFont="1" applyFill="1" applyBorder="1" applyAlignment="1" applyProtection="1">
      <alignment horizontal="right"/>
      <protection locked="0"/>
    </xf>
    <xf numFmtId="2" fontId="5" fillId="4" borderId="2" xfId="0" applyNumberFormat="1" applyFont="1" applyFill="1" applyBorder="1" applyAlignment="1" applyProtection="1">
      <alignment horizontal="right"/>
      <protection locked="0"/>
    </xf>
    <xf numFmtId="2" fontId="5" fillId="6" borderId="2" xfId="0" applyNumberFormat="1" applyFont="1" applyFill="1" applyBorder="1" applyAlignment="1" applyProtection="1">
      <alignment horizontal="right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4" fillId="0" borderId="1" xfId="0" applyFont="1" applyFill="1" applyBorder="1" applyAlignment="1" applyProtection="1">
      <alignment horizontal="right"/>
      <protection locked="0"/>
    </xf>
    <xf numFmtId="0" fontId="5" fillId="4" borderId="2" xfId="0" applyFont="1" applyFill="1" applyBorder="1" applyAlignment="1" applyProtection="1">
      <alignment horizontal="right" vertical="center" wrapText="1"/>
      <protection locked="0"/>
    </xf>
    <xf numFmtId="0" fontId="3" fillId="0" borderId="2" xfId="0" applyFont="1" applyFill="1" applyBorder="1" applyAlignment="1" applyProtection="1">
      <alignment horizontal="left" vertical="center"/>
      <protection locked="0"/>
    </xf>
    <xf numFmtId="2" fontId="4" fillId="0" borderId="0" xfId="0" applyNumberFormat="1" applyFont="1" applyFill="1" applyBorder="1" applyAlignment="1" applyProtection="1">
      <protection locked="0"/>
    </xf>
    <xf numFmtId="0" fontId="3" fillId="0" borderId="0" xfId="0" applyFont="1" applyFill="1" applyBorder="1" applyAlignment="1" applyProtection="1">
      <alignment horizontal="right"/>
      <protection locked="0"/>
    </xf>
    <xf numFmtId="0" fontId="14" fillId="0" borderId="0" xfId="0" applyFont="1" applyFill="1" applyBorder="1" applyAlignment="1" applyProtection="1">
      <alignment horizontal="right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Protection="1">
      <protection locked="0"/>
    </xf>
    <xf numFmtId="0" fontId="9" fillId="0" borderId="1" xfId="0" applyFont="1" applyFill="1" applyBorder="1" applyAlignment="1" applyProtection="1">
      <protection locked="0"/>
    </xf>
    <xf numFmtId="0" fontId="9" fillId="0" borderId="7" xfId="0" applyFont="1" applyFill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0" fontId="9" fillId="0" borderId="0" xfId="0" applyFont="1" applyFill="1" applyBorder="1" applyAlignment="1" applyProtection="1">
      <alignment horizontal="right"/>
      <protection locked="0"/>
    </xf>
    <xf numFmtId="0" fontId="0" fillId="0" borderId="6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1" xfId="0" applyBorder="1" applyProtection="1">
      <protection locked="0"/>
    </xf>
    <xf numFmtId="0" fontId="3" fillId="0" borderId="1" xfId="0" applyFont="1" applyFill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Protection="1">
      <protection locked="0"/>
    </xf>
    <xf numFmtId="0" fontId="4" fillId="0" borderId="1" xfId="0" applyFont="1" applyFill="1" applyBorder="1" applyAlignment="1" applyProtection="1">
      <protection locked="0"/>
    </xf>
    <xf numFmtId="0" fontId="3" fillId="0" borderId="6" xfId="0" applyFont="1" applyFill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vertical="top" wrapText="1"/>
      <protection locked="0"/>
    </xf>
    <xf numFmtId="0" fontId="3" fillId="0" borderId="11" xfId="0" applyFont="1" applyFill="1" applyBorder="1" applyAlignment="1" applyProtection="1">
      <protection locked="0"/>
    </xf>
    <xf numFmtId="0" fontId="4" fillId="0" borderId="11" xfId="0" applyFont="1" applyFill="1" applyBorder="1" applyAlignment="1" applyProtection="1">
      <alignment horizontal="center"/>
      <protection locked="0"/>
    </xf>
    <xf numFmtId="0" fontId="5" fillId="0" borderId="11" xfId="0" applyFont="1" applyFill="1" applyBorder="1" applyProtection="1">
      <protection locked="0"/>
    </xf>
    <xf numFmtId="0" fontId="10" fillId="0" borderId="1" xfId="0" applyFont="1" applyFill="1" applyBorder="1" applyAlignment="1" applyProtection="1">
      <alignment vertical="center"/>
      <protection locked="0"/>
    </xf>
    <xf numFmtId="0" fontId="4" fillId="0" borderId="7" xfId="0" applyFont="1" applyFill="1" applyBorder="1" applyAlignment="1" applyProtection="1">
      <protection locked="0"/>
    </xf>
    <xf numFmtId="0" fontId="17" fillId="6" borderId="2" xfId="0" applyFont="1" applyFill="1" applyBorder="1" applyProtection="1">
      <protection locked="0"/>
    </xf>
    <xf numFmtId="0" fontId="14" fillId="0" borderId="0" xfId="0" applyFont="1" applyProtection="1"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4" fillId="0" borderId="2" xfId="0" applyFont="1" applyFill="1" applyBorder="1" applyAlignment="1" applyProtection="1">
      <alignment horizontal="center"/>
    </xf>
    <xf numFmtId="0" fontId="4" fillId="0" borderId="2" xfId="0" applyFont="1" applyFill="1" applyBorder="1" applyProtection="1"/>
    <xf numFmtId="0" fontId="6" fillId="4" borderId="4" xfId="0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center"/>
    </xf>
    <xf numFmtId="0" fontId="4" fillId="0" borderId="4" xfId="0" applyFont="1" applyFill="1" applyBorder="1" applyProtection="1"/>
    <xf numFmtId="0" fontId="6" fillId="4" borderId="2" xfId="0" applyFont="1" applyFill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left"/>
    </xf>
    <xf numFmtId="0" fontId="13" fillId="0" borderId="2" xfId="0" applyFont="1" applyFill="1" applyBorder="1" applyAlignment="1" applyProtection="1">
      <alignment horizontal="center"/>
    </xf>
    <xf numFmtId="0" fontId="3" fillId="2" borderId="9" xfId="0" applyFont="1" applyFill="1" applyBorder="1" applyAlignment="1" applyProtection="1">
      <alignment horizontal="left"/>
    </xf>
    <xf numFmtId="0" fontId="3" fillId="2" borderId="3" xfId="0" applyFont="1" applyFill="1" applyBorder="1" applyAlignment="1" applyProtection="1">
      <alignment horizontal="left"/>
    </xf>
    <xf numFmtId="0" fontId="3" fillId="2" borderId="5" xfId="0" applyFont="1" applyFill="1" applyBorder="1" applyAlignment="1" applyProtection="1">
      <alignment horizontal="left"/>
    </xf>
    <xf numFmtId="0" fontId="3" fillId="0" borderId="2" xfId="0" applyFont="1" applyFill="1" applyBorder="1" applyAlignment="1" applyProtection="1"/>
    <xf numFmtId="0" fontId="3" fillId="0" borderId="2" xfId="0" applyFont="1" applyFill="1" applyBorder="1" applyAlignment="1" applyProtection="1">
      <alignment horizontal="center"/>
    </xf>
    <xf numFmtId="2" fontId="4" fillId="0" borderId="2" xfId="0" applyNumberFormat="1" applyFont="1" applyFill="1" applyBorder="1" applyProtection="1"/>
    <xf numFmtId="0" fontId="4" fillId="0" borderId="9" xfId="0" applyFont="1" applyFill="1" applyBorder="1" applyAlignment="1" applyProtection="1"/>
    <xf numFmtId="0" fontId="4" fillId="0" borderId="5" xfId="0" applyFont="1" applyFill="1" applyBorder="1" applyAlignment="1" applyProtection="1"/>
    <xf numFmtId="0" fontId="4" fillId="0" borderId="2" xfId="0" applyFont="1" applyFill="1" applyBorder="1" applyAlignment="1" applyProtection="1">
      <alignment horizontal="right"/>
    </xf>
    <xf numFmtId="1" fontId="4" fillId="0" borderId="2" xfId="0" applyNumberFormat="1" applyFont="1" applyFill="1" applyBorder="1" applyProtection="1"/>
    <xf numFmtId="0" fontId="9" fillId="0" borderId="2" xfId="0" applyFont="1" applyFill="1" applyBorder="1" applyAlignment="1" applyProtection="1"/>
    <xf numFmtId="0" fontId="9" fillId="0" borderId="2" xfId="0" applyFont="1" applyFill="1" applyBorder="1" applyAlignment="1" applyProtection="1">
      <alignment horizontal="right"/>
    </xf>
    <xf numFmtId="0" fontId="6" fillId="0" borderId="4" xfId="0" applyFont="1" applyFill="1" applyBorder="1" applyAlignment="1" applyProtection="1">
      <alignment horizontal="center"/>
    </xf>
    <xf numFmtId="0" fontId="6" fillId="0" borderId="2" xfId="0" applyFont="1" applyFill="1" applyBorder="1" applyAlignment="1" applyProtection="1">
      <alignment horizontal="center"/>
    </xf>
    <xf numFmtId="0" fontId="10" fillId="0" borderId="2" xfId="0" applyFont="1" applyFill="1" applyBorder="1" applyAlignment="1" applyProtection="1">
      <alignment horizontal="center"/>
    </xf>
    <xf numFmtId="0" fontId="3" fillId="2" borderId="9" xfId="0" applyFont="1" applyFill="1" applyBorder="1" applyAlignment="1" applyProtection="1"/>
    <xf numFmtId="0" fontId="3" fillId="2" borderId="3" xfId="0" applyFont="1" applyFill="1" applyBorder="1" applyAlignment="1" applyProtection="1">
      <alignment horizontal="right"/>
    </xf>
    <xf numFmtId="0" fontId="3" fillId="2" borderId="5" xfId="0" applyFont="1" applyFill="1" applyBorder="1" applyAlignment="1" applyProtection="1">
      <alignment horizontal="right"/>
    </xf>
    <xf numFmtId="0" fontId="14" fillId="0" borderId="2" xfId="0" applyFont="1" applyBorder="1" applyAlignment="1" applyProtection="1">
      <alignment horizontal="right"/>
    </xf>
    <xf numFmtId="2" fontId="4" fillId="0" borderId="2" xfId="0" applyNumberFormat="1" applyFont="1" applyFill="1" applyBorder="1" applyAlignment="1" applyProtection="1">
      <alignment horizontal="right"/>
    </xf>
    <xf numFmtId="0" fontId="3" fillId="8" borderId="2" xfId="0" applyFont="1" applyFill="1" applyBorder="1" applyAlignment="1" applyProtection="1"/>
    <xf numFmtId="0" fontId="3" fillId="8" borderId="2" xfId="0" applyFont="1" applyFill="1" applyBorder="1" applyAlignment="1" applyProtection="1">
      <alignment horizontal="center"/>
    </xf>
    <xf numFmtId="2" fontId="4" fillId="0" borderId="2" xfId="0" applyNumberFormat="1" applyFont="1" applyFill="1" applyBorder="1" applyAlignment="1" applyProtection="1"/>
    <xf numFmtId="2" fontId="18" fillId="0" borderId="12" xfId="0" applyNumberFormat="1" applyFont="1" applyBorder="1" applyAlignment="1" applyProtection="1">
      <alignment horizontal="right"/>
    </xf>
    <xf numFmtId="0" fontId="16" fillId="8" borderId="2" xfId="0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/>
    <xf numFmtId="1" fontId="4" fillId="0" borderId="2" xfId="0" applyNumberFormat="1" applyFont="1" applyBorder="1" applyProtection="1"/>
    <xf numFmtId="0" fontId="19" fillId="0" borderId="0" xfId="0" applyFont="1"/>
    <xf numFmtId="0" fontId="19" fillId="0" borderId="0" xfId="0" applyFont="1" applyAlignment="1">
      <alignment horizontal="right"/>
    </xf>
    <xf numFmtId="0" fontId="20" fillId="0" borderId="16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17" xfId="0" applyFont="1" applyBorder="1" applyAlignment="1">
      <alignment horizontal="center"/>
    </xf>
    <xf numFmtId="0" fontId="20" fillId="0" borderId="12" xfId="0" applyFont="1" applyBorder="1"/>
    <xf numFmtId="0" fontId="22" fillId="0" borderId="0" xfId="0" applyFont="1"/>
    <xf numFmtId="0" fontId="18" fillId="0" borderId="17" xfId="0" applyFont="1" applyBorder="1"/>
    <xf numFmtId="0" fontId="18" fillId="0" borderId="0" xfId="0" applyFont="1"/>
    <xf numFmtId="0" fontId="18" fillId="0" borderId="15" xfId="0" applyFont="1" applyBorder="1"/>
    <xf numFmtId="0" fontId="25" fillId="0" borderId="18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2" xfId="0" applyFont="1" applyBorder="1"/>
    <xf numFmtId="0" fontId="18" fillId="0" borderId="12" xfId="0" applyFont="1" applyBorder="1" applyAlignment="1">
      <alignment horizontal="left"/>
    </xf>
    <xf numFmtId="0" fontId="18" fillId="0" borderId="16" xfId="0" applyFont="1" applyBorder="1"/>
    <xf numFmtId="0" fontId="27" fillId="0" borderId="12" xfId="0" applyFont="1" applyBorder="1" applyAlignment="1">
      <alignment horizontal="center"/>
    </xf>
    <xf numFmtId="0" fontId="0" fillId="0" borderId="0" xfId="0"/>
    <xf numFmtId="0" fontId="20" fillId="0" borderId="0" xfId="0" applyFont="1"/>
    <xf numFmtId="0" fontId="18" fillId="0" borderId="0" xfId="0" applyFont="1" applyAlignment="1">
      <alignment horizontal="right"/>
    </xf>
    <xf numFmtId="0" fontId="18" fillId="0" borderId="17" xfId="0" applyFont="1" applyBorder="1" applyAlignment="1">
      <alignment horizontal="left"/>
    </xf>
    <xf numFmtId="2" fontId="29" fillId="0" borderId="0" xfId="0" applyNumberFormat="1" applyFont="1"/>
    <xf numFmtId="0" fontId="30" fillId="0" borderId="17" xfId="0" applyFont="1" applyBorder="1" applyAlignment="1">
      <alignment horizontal="right"/>
    </xf>
    <xf numFmtId="0" fontId="20" fillId="12" borderId="13" xfId="0" applyFont="1" applyFill="1" applyBorder="1"/>
    <xf numFmtId="0" fontId="20" fillId="12" borderId="15" xfId="0" applyFont="1" applyFill="1" applyBorder="1" applyAlignment="1">
      <alignment horizontal="right"/>
    </xf>
    <xf numFmtId="2" fontId="18" fillId="0" borderId="12" xfId="0" applyNumberFormat="1" applyFont="1" applyBorder="1" applyAlignment="1">
      <alignment horizontal="right"/>
    </xf>
    <xf numFmtId="0" fontId="26" fillId="0" borderId="0" xfId="0" applyFont="1" applyAlignment="1">
      <alignment vertical="center"/>
    </xf>
    <xf numFmtId="0" fontId="20" fillId="14" borderId="12" xfId="0" applyFont="1" applyFill="1" applyBorder="1"/>
    <xf numFmtId="0" fontId="20" fillId="14" borderId="12" xfId="0" applyFont="1" applyFill="1" applyBorder="1" applyAlignment="1">
      <alignment horizontal="center"/>
    </xf>
    <xf numFmtId="2" fontId="18" fillId="0" borderId="0" xfId="0" applyNumberFormat="1" applyFont="1"/>
    <xf numFmtId="0" fontId="30" fillId="0" borderId="0" xfId="0" applyFont="1"/>
    <xf numFmtId="0" fontId="20" fillId="0" borderId="0" xfId="0" applyFont="1" applyAlignment="1">
      <alignment horizontal="left"/>
    </xf>
    <xf numFmtId="0" fontId="18" fillId="0" borderId="20" xfId="0" applyFont="1" applyBorder="1"/>
    <xf numFmtId="0" fontId="18" fillId="0" borderId="21" xfId="0" applyFont="1" applyBorder="1"/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2" fillId="0" borderId="0" xfId="0" applyFont="1"/>
    <xf numFmtId="0" fontId="34" fillId="0" borderId="0" xfId="0" applyFont="1"/>
    <xf numFmtId="0" fontId="18" fillId="0" borderId="12" xfId="0" applyFont="1" applyBorder="1" applyAlignment="1">
      <alignment horizontal="right"/>
    </xf>
    <xf numFmtId="2" fontId="18" fillId="0" borderId="21" xfId="0" applyNumberFormat="1" applyFont="1" applyBorder="1"/>
    <xf numFmtId="0" fontId="20" fillId="12" borderId="14" xfId="0" applyFont="1" applyFill="1" applyBorder="1" applyAlignment="1">
      <alignment horizontal="right"/>
    </xf>
    <xf numFmtId="0" fontId="20" fillId="0" borderId="21" xfId="0" applyFont="1" applyBorder="1"/>
    <xf numFmtId="0" fontId="30" fillId="0" borderId="21" xfId="0" applyFont="1" applyBorder="1"/>
    <xf numFmtId="0" fontId="30" fillId="0" borderId="22" xfId="0" applyFont="1" applyBorder="1" applyAlignment="1">
      <alignment horizontal="right"/>
    </xf>
    <xf numFmtId="0" fontId="30" fillId="0" borderId="0" xfId="0" applyFont="1" applyAlignment="1">
      <alignment horizontal="right"/>
    </xf>
    <xf numFmtId="0" fontId="18" fillId="0" borderId="13" xfId="0" applyFont="1" applyBorder="1"/>
    <xf numFmtId="0" fontId="20" fillId="0" borderId="16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7" xfId="0" applyFont="1" applyBorder="1" applyAlignment="1" applyProtection="1">
      <alignment horizontal="center"/>
      <protection locked="0"/>
    </xf>
    <xf numFmtId="0" fontId="20" fillId="0" borderId="12" xfId="0" applyFont="1" applyBorder="1" applyProtection="1">
      <protection locked="0"/>
    </xf>
    <xf numFmtId="0" fontId="22" fillId="0" borderId="0" xfId="0" applyFont="1" applyProtection="1"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18" fillId="0" borderId="0" xfId="0" applyFont="1" applyProtection="1">
      <protection locked="0"/>
    </xf>
    <xf numFmtId="0" fontId="18" fillId="0" borderId="12" xfId="0" applyFont="1" applyBorder="1" applyAlignment="1" applyProtection="1">
      <alignment horizontal="left"/>
      <protection locked="0"/>
    </xf>
    <xf numFmtId="2" fontId="22" fillId="11" borderId="12" xfId="0" applyNumberFormat="1" applyFont="1" applyFill="1" applyBorder="1" applyAlignment="1" applyProtection="1">
      <alignment horizontal="right"/>
      <protection locked="0"/>
    </xf>
    <xf numFmtId="0" fontId="20" fillId="13" borderId="12" xfId="0" applyFont="1" applyFill="1" applyBorder="1" applyProtection="1">
      <protection locked="0"/>
    </xf>
    <xf numFmtId="0" fontId="18" fillId="0" borderId="12" xfId="0" applyFont="1" applyBorder="1" applyProtection="1"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/>
      <protection locked="0"/>
    </xf>
    <xf numFmtId="0" fontId="25" fillId="0" borderId="17" xfId="0" applyFont="1" applyBorder="1" applyAlignment="1" applyProtection="1">
      <alignment horizontal="center"/>
      <protection locked="0"/>
    </xf>
    <xf numFmtId="0" fontId="27" fillId="0" borderId="0" xfId="0" applyFont="1" applyProtection="1">
      <protection locked="0"/>
    </xf>
    <xf numFmtId="0" fontId="18" fillId="0" borderId="17" xfId="0" applyFont="1" applyBorder="1" applyAlignment="1" applyProtection="1">
      <alignment horizontal="right"/>
      <protection locked="0"/>
    </xf>
    <xf numFmtId="2" fontId="29" fillId="0" borderId="12" xfId="0" applyNumberFormat="1" applyFont="1" applyBorder="1" applyProtection="1">
      <protection locked="0"/>
    </xf>
    <xf numFmtId="0" fontId="23" fillId="0" borderId="0" xfId="0" applyFont="1" applyProtection="1">
      <protection locked="0"/>
    </xf>
    <xf numFmtId="0" fontId="23" fillId="0" borderId="17" xfId="0" applyFont="1" applyBorder="1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0" fontId="19" fillId="0" borderId="0" xfId="0" applyFont="1" applyProtection="1">
      <protection locked="0"/>
    </xf>
    <xf numFmtId="0" fontId="19" fillId="0" borderId="17" xfId="0" applyFont="1" applyBorder="1" applyProtection="1">
      <protection locked="0"/>
    </xf>
    <xf numFmtId="0" fontId="39" fillId="0" borderId="0" xfId="0" applyFont="1" applyAlignment="1" applyProtection="1">
      <alignment horizontal="right"/>
      <protection locked="0"/>
    </xf>
    <xf numFmtId="0" fontId="20" fillId="0" borderId="0" xfId="0" applyFont="1" applyProtection="1">
      <protection locked="0"/>
    </xf>
    <xf numFmtId="0" fontId="18" fillId="0" borderId="17" xfId="0" applyFont="1" applyBorder="1" applyProtection="1">
      <protection locked="0"/>
    </xf>
    <xf numFmtId="0" fontId="18" fillId="0" borderId="20" xfId="0" applyFont="1" applyBorder="1" applyProtection="1">
      <protection locked="0"/>
    </xf>
    <xf numFmtId="2" fontId="18" fillId="0" borderId="21" xfId="0" applyNumberFormat="1" applyFont="1" applyBorder="1" applyProtection="1">
      <protection locked="0"/>
    </xf>
    <xf numFmtId="0" fontId="20" fillId="0" borderId="21" xfId="0" applyFont="1" applyBorder="1" applyAlignment="1" applyProtection="1">
      <alignment horizontal="center"/>
      <protection locked="0"/>
    </xf>
    <xf numFmtId="0" fontId="19" fillId="0" borderId="21" xfId="0" applyFont="1" applyBorder="1" applyProtection="1">
      <protection locked="0"/>
    </xf>
    <xf numFmtId="0" fontId="30" fillId="0" borderId="22" xfId="0" applyFont="1" applyBorder="1" applyProtection="1">
      <protection locked="0"/>
    </xf>
    <xf numFmtId="2" fontId="18" fillId="0" borderId="0" xfId="0" applyNumberFormat="1" applyFont="1" applyProtection="1">
      <protection locked="0"/>
    </xf>
    <xf numFmtId="0" fontId="18" fillId="0" borderId="0" xfId="0" applyFont="1" applyAlignment="1" applyProtection="1">
      <alignment horizontal="right"/>
      <protection locked="0"/>
    </xf>
    <xf numFmtId="0" fontId="40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41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right"/>
      <protection locked="0"/>
    </xf>
    <xf numFmtId="0" fontId="42" fillId="0" borderId="0" xfId="0" applyFont="1" applyAlignment="1" applyProtection="1">
      <alignment horizontal="center"/>
      <protection locked="0"/>
    </xf>
    <xf numFmtId="0" fontId="43" fillId="0" borderId="0" xfId="0" applyFont="1" applyAlignment="1" applyProtection="1">
      <alignment horizontal="center" vertical="top"/>
      <protection locked="0"/>
    </xf>
    <xf numFmtId="0" fontId="44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32" fillId="0" borderId="0" xfId="0" applyFont="1" applyProtection="1">
      <protection locked="0"/>
    </xf>
    <xf numFmtId="0" fontId="19" fillId="0" borderId="0" xfId="0" applyFont="1" applyAlignment="1" applyProtection="1">
      <alignment horizontal="left"/>
      <protection locked="0"/>
    </xf>
    <xf numFmtId="0" fontId="20" fillId="12" borderId="12" xfId="0" applyFont="1" applyFill="1" applyBorder="1" applyProtection="1"/>
    <xf numFmtId="0" fontId="20" fillId="12" borderId="12" xfId="0" applyFont="1" applyFill="1" applyBorder="1" applyAlignment="1" applyProtection="1">
      <alignment horizontal="right"/>
    </xf>
    <xf numFmtId="0" fontId="20" fillId="0" borderId="12" xfId="0" applyFont="1" applyBorder="1" applyProtection="1"/>
    <xf numFmtId="0" fontId="18" fillId="0" borderId="12" xfId="0" applyFont="1" applyBorder="1" applyAlignment="1" applyProtection="1">
      <alignment horizontal="right"/>
    </xf>
    <xf numFmtId="0" fontId="20" fillId="14" borderId="12" xfId="0" applyFont="1" applyFill="1" applyBorder="1" applyProtection="1"/>
    <xf numFmtId="0" fontId="20" fillId="14" borderId="12" xfId="0" applyFont="1" applyFill="1" applyBorder="1" applyAlignment="1" applyProtection="1">
      <alignment horizontal="center"/>
    </xf>
    <xf numFmtId="0" fontId="18" fillId="0" borderId="12" xfId="0" applyFont="1" applyBorder="1" applyProtection="1"/>
    <xf numFmtId="0" fontId="18" fillId="0" borderId="12" xfId="0" applyFont="1" applyBorder="1" applyAlignment="1" applyProtection="1">
      <alignment horizontal="center"/>
    </xf>
    <xf numFmtId="0" fontId="18" fillId="0" borderId="12" xfId="0" applyFont="1" applyBorder="1" applyAlignment="1" applyProtection="1">
      <alignment horizontal="left"/>
    </xf>
    <xf numFmtId="0" fontId="25" fillId="0" borderId="12" xfId="0" applyFont="1" applyBorder="1" applyAlignment="1" applyProtection="1">
      <alignment horizontal="center"/>
    </xf>
    <xf numFmtId="0" fontId="27" fillId="0" borderId="12" xfId="0" applyFont="1" applyBorder="1" applyAlignment="1" applyProtection="1">
      <alignment horizontal="center"/>
    </xf>
    <xf numFmtId="0" fontId="18" fillId="0" borderId="16" xfId="0" applyFont="1" applyBorder="1" applyProtection="1">
      <protection locked="0"/>
    </xf>
    <xf numFmtId="0" fontId="18" fillId="0" borderId="17" xfId="0" applyFont="1" applyBorder="1" applyAlignment="1" applyProtection="1">
      <alignment horizontal="left"/>
      <protection locked="0"/>
    </xf>
    <xf numFmtId="2" fontId="29" fillId="0" borderId="0" xfId="0" applyNumberFormat="1" applyFont="1" applyProtection="1">
      <protection locked="0"/>
    </xf>
    <xf numFmtId="0" fontId="30" fillId="0" borderId="17" xfId="0" applyFont="1" applyBorder="1" applyAlignment="1" applyProtection="1">
      <alignment horizontal="right"/>
      <protection locked="0"/>
    </xf>
    <xf numFmtId="0" fontId="26" fillId="0" borderId="0" xfId="0" applyFont="1" applyAlignment="1" applyProtection="1">
      <alignment vertical="center"/>
      <protection locked="0"/>
    </xf>
    <xf numFmtId="0" fontId="30" fillId="0" borderId="0" xfId="0" applyFont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18" fillId="0" borderId="21" xfId="0" applyFont="1" applyBorder="1" applyProtection="1">
      <protection locked="0"/>
    </xf>
    <xf numFmtId="0" fontId="18" fillId="0" borderId="21" xfId="0" applyFont="1" applyBorder="1" applyAlignment="1" applyProtection="1">
      <alignment horizontal="right"/>
      <protection locked="0"/>
    </xf>
    <xf numFmtId="0" fontId="18" fillId="0" borderId="22" xfId="0" applyFont="1" applyBorder="1" applyProtection="1">
      <protection locked="0"/>
    </xf>
    <xf numFmtId="0" fontId="19" fillId="15" borderId="0" xfId="0" applyFont="1" applyFill="1" applyProtection="1">
      <protection locked="0"/>
    </xf>
    <xf numFmtId="0" fontId="19" fillId="15" borderId="0" xfId="0" applyFont="1" applyFill="1" applyAlignment="1" applyProtection="1">
      <alignment horizontal="right"/>
      <protection locked="0"/>
    </xf>
    <xf numFmtId="0" fontId="33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19" fillId="16" borderId="0" xfId="0" applyFont="1" applyFill="1" applyProtection="1">
      <protection locked="0"/>
    </xf>
    <xf numFmtId="0" fontId="19" fillId="16" borderId="0" xfId="0" applyFont="1" applyFill="1" applyAlignment="1" applyProtection="1">
      <alignment horizontal="right"/>
      <protection locked="0"/>
    </xf>
    <xf numFmtId="0" fontId="20" fillId="12" borderId="13" xfId="0" applyFont="1" applyFill="1" applyBorder="1" applyProtection="1"/>
    <xf numFmtId="0" fontId="20" fillId="12" borderId="2" xfId="0" applyFont="1" applyFill="1" applyBorder="1" applyAlignment="1" applyProtection="1">
      <alignment horizontal="right"/>
    </xf>
    <xf numFmtId="0" fontId="20" fillId="12" borderId="15" xfId="0" applyFont="1" applyFill="1" applyBorder="1" applyAlignment="1" applyProtection="1">
      <alignment horizontal="right"/>
    </xf>
    <xf numFmtId="2" fontId="18" fillId="0" borderId="12" xfId="0" applyNumberFormat="1" applyFont="1" applyBorder="1" applyProtection="1"/>
    <xf numFmtId="0" fontId="18" fillId="0" borderId="13" xfId="0" applyFont="1" applyBorder="1" applyProtection="1"/>
    <xf numFmtId="0" fontId="18" fillId="0" borderId="15" xfId="0" applyFont="1" applyBorder="1" applyProtection="1"/>
    <xf numFmtId="0" fontId="25" fillId="0" borderId="18" xfId="0" applyFont="1" applyBorder="1" applyAlignment="1" applyProtection="1">
      <alignment horizontal="center"/>
    </xf>
    <xf numFmtId="0" fontId="18" fillId="0" borderId="18" xfId="0" applyFont="1" applyBorder="1" applyAlignment="1" applyProtection="1">
      <alignment horizontal="center"/>
    </xf>
    <xf numFmtId="0" fontId="18" fillId="0" borderId="18" xfId="0" applyFont="1" applyBorder="1" applyProtection="1"/>
    <xf numFmtId="0" fontId="26" fillId="0" borderId="12" xfId="0" applyFont="1" applyBorder="1" applyAlignment="1" applyProtection="1">
      <alignment horizontal="center"/>
    </xf>
    <xf numFmtId="0" fontId="20" fillId="13" borderId="12" xfId="0" applyFont="1" applyFill="1" applyBorder="1" applyAlignment="1" applyProtection="1">
      <alignment horizontal="left"/>
    </xf>
    <xf numFmtId="2" fontId="10" fillId="0" borderId="12" xfId="0" applyNumberFormat="1" applyFont="1" applyBorder="1" applyAlignment="1">
      <alignment horizontal="right"/>
    </xf>
    <xf numFmtId="0" fontId="34" fillId="0" borderId="16" xfId="0" applyFont="1" applyBorder="1" applyProtection="1">
      <protection locked="0"/>
    </xf>
    <xf numFmtId="0" fontId="34" fillId="0" borderId="17" xfId="0" applyFont="1" applyBorder="1" applyProtection="1">
      <protection locked="0"/>
    </xf>
    <xf numFmtId="0" fontId="26" fillId="0" borderId="12" xfId="0" applyFont="1" applyBorder="1" applyProtection="1">
      <protection locked="0"/>
    </xf>
    <xf numFmtId="0" fontId="34" fillId="0" borderId="12" xfId="0" applyFont="1" applyBorder="1" applyProtection="1">
      <protection locked="0"/>
    </xf>
    <xf numFmtId="0" fontId="10" fillId="0" borderId="18" xfId="0" applyFont="1" applyBorder="1" applyProtection="1">
      <protection locked="0"/>
    </xf>
    <xf numFmtId="0" fontId="26" fillId="0" borderId="18" xfId="0" applyFont="1" applyBorder="1" applyProtection="1">
      <protection locked="0"/>
    </xf>
    <xf numFmtId="2" fontId="22" fillId="11" borderId="18" xfId="0" applyNumberFormat="1" applyFont="1" applyFill="1" applyBorder="1" applyAlignment="1" applyProtection="1">
      <alignment horizontal="right"/>
      <protection locked="0"/>
    </xf>
    <xf numFmtId="2" fontId="34" fillId="0" borderId="12" xfId="0" applyNumberFormat="1" applyFont="1" applyBorder="1" applyProtection="1">
      <protection locked="0"/>
    </xf>
    <xf numFmtId="2" fontId="34" fillId="0" borderId="0" xfId="0" applyNumberFormat="1" applyFont="1" applyProtection="1">
      <protection locked="0"/>
    </xf>
    <xf numFmtId="0" fontId="34" fillId="0" borderId="20" xfId="0" applyFont="1" applyBorder="1" applyProtection="1">
      <protection locked="0"/>
    </xf>
    <xf numFmtId="0" fontId="34" fillId="0" borderId="21" xfId="0" applyFont="1" applyBorder="1" applyProtection="1">
      <protection locked="0"/>
    </xf>
    <xf numFmtId="2" fontId="34" fillId="0" borderId="21" xfId="0" applyNumberFormat="1" applyFont="1" applyBorder="1" applyProtection="1">
      <protection locked="0"/>
    </xf>
    <xf numFmtId="0" fontId="34" fillId="0" borderId="22" xfId="0" applyFont="1" applyBorder="1" applyProtection="1">
      <protection locked="0"/>
    </xf>
    <xf numFmtId="0" fontId="30" fillId="0" borderId="0" xfId="0" applyFont="1" applyAlignment="1" applyProtection="1">
      <alignment horizontal="right"/>
      <protection locked="0"/>
    </xf>
    <xf numFmtId="0" fontId="19" fillId="19" borderId="0" xfId="0" applyFont="1" applyFill="1" applyProtection="1">
      <protection locked="0"/>
    </xf>
    <xf numFmtId="0" fontId="19" fillId="19" borderId="0" xfId="0" applyFont="1" applyFill="1" applyAlignment="1" applyProtection="1">
      <alignment horizontal="right"/>
      <protection locked="0"/>
    </xf>
    <xf numFmtId="0" fontId="30" fillId="12" borderId="20" xfId="0" applyFont="1" applyFill="1" applyBorder="1" applyProtection="1"/>
    <xf numFmtId="0" fontId="34" fillId="12" borderId="21" xfId="0" applyFont="1" applyFill="1" applyBorder="1" applyProtection="1"/>
    <xf numFmtId="0" fontId="34" fillId="12" borderId="15" xfId="0" applyFont="1" applyFill="1" applyBorder="1" applyProtection="1"/>
    <xf numFmtId="0" fontId="30" fillId="0" borderId="12" xfId="0" applyFont="1" applyBorder="1" applyProtection="1"/>
    <xf numFmtId="0" fontId="26" fillId="0" borderId="12" xfId="0" applyFont="1" applyBorder="1" applyAlignment="1" applyProtection="1">
      <alignment horizontal="right"/>
    </xf>
    <xf numFmtId="0" fontId="34" fillId="0" borderId="12" xfId="0" applyFont="1" applyBorder="1" applyProtection="1"/>
    <xf numFmtId="0" fontId="30" fillId="14" borderId="12" xfId="0" applyFont="1" applyFill="1" applyBorder="1" applyProtection="1"/>
    <xf numFmtId="2" fontId="30" fillId="14" borderId="12" xfId="0" applyNumberFormat="1" applyFont="1" applyFill="1" applyBorder="1" applyAlignment="1" applyProtection="1">
      <alignment horizontal="center"/>
    </xf>
    <xf numFmtId="0" fontId="26" fillId="0" borderId="12" xfId="0" applyFont="1" applyBorder="1" applyProtection="1"/>
    <xf numFmtId="2" fontId="26" fillId="0" borderId="12" xfId="0" applyNumberFormat="1" applyFont="1" applyBorder="1" applyAlignment="1" applyProtection="1">
      <alignment horizontal="right"/>
    </xf>
    <xf numFmtId="2" fontId="34" fillId="0" borderId="12" xfId="0" applyNumberFormat="1" applyFont="1" applyBorder="1" applyProtection="1"/>
    <xf numFmtId="0" fontId="10" fillId="0" borderId="12" xfId="0" applyFont="1" applyBorder="1" applyProtection="1"/>
    <xf numFmtId="0" fontId="26" fillId="0" borderId="13" xfId="0" applyFont="1" applyBorder="1" applyProtection="1"/>
    <xf numFmtId="0" fontId="34" fillId="0" borderId="15" xfId="0" applyFont="1" applyBorder="1" applyProtection="1"/>
    <xf numFmtId="0" fontId="37" fillId="0" borderId="12" xfId="0" applyFont="1" applyBorder="1" applyAlignment="1" applyProtection="1">
      <alignment horizontal="center"/>
    </xf>
    <xf numFmtId="0" fontId="26" fillId="0" borderId="25" xfId="0" applyFont="1" applyBorder="1" applyAlignment="1" applyProtection="1">
      <alignment horizontal="center"/>
    </xf>
    <xf numFmtId="0" fontId="26" fillId="0" borderId="25" xfId="0" applyFont="1" applyBorder="1" applyProtection="1"/>
    <xf numFmtId="0" fontId="46" fillId="0" borderId="12" xfId="0" applyFont="1" applyBorder="1" applyAlignment="1" applyProtection="1">
      <alignment horizontal="center"/>
    </xf>
    <xf numFmtId="0" fontId="22" fillId="18" borderId="12" xfId="0" applyFont="1" applyFill="1" applyBorder="1" applyAlignment="1" applyProtection="1">
      <alignment horizontal="right" wrapText="1"/>
      <protection locked="0"/>
    </xf>
    <xf numFmtId="0" fontId="47" fillId="0" borderId="11" xfId="0" applyFont="1" applyBorder="1" applyAlignment="1" applyProtection="1">
      <alignment horizontal="left" vertical="top"/>
      <protection locked="0"/>
    </xf>
    <xf numFmtId="0" fontId="34" fillId="17" borderId="18" xfId="0" applyFont="1" applyFill="1" applyBorder="1" applyAlignment="1" applyProtection="1">
      <alignment horizontal="center"/>
    </xf>
    <xf numFmtId="0" fontId="34" fillId="0" borderId="18" xfId="0" applyFont="1" applyBorder="1" applyProtection="1"/>
    <xf numFmtId="0" fontId="4" fillId="0" borderId="12" xfId="0" applyFont="1" applyBorder="1" applyProtection="1"/>
    <xf numFmtId="0" fontId="4" fillId="0" borderId="12" xfId="0" applyFont="1" applyBorder="1" applyAlignment="1" applyProtection="1">
      <alignment horizontal="right"/>
    </xf>
    <xf numFmtId="2" fontId="49" fillId="14" borderId="12" xfId="0" applyNumberFormat="1" applyFont="1" applyFill="1" applyBorder="1" applyAlignment="1" applyProtection="1">
      <alignment horizontal="center"/>
    </xf>
    <xf numFmtId="2" fontId="4" fillId="0" borderId="12" xfId="0" applyNumberFormat="1" applyFont="1" applyBorder="1" applyProtection="1"/>
    <xf numFmtId="0" fontId="4" fillId="0" borderId="12" xfId="0" applyFont="1" applyFill="1" applyBorder="1" applyAlignment="1" applyProtection="1">
      <alignment horizontal="center"/>
    </xf>
    <xf numFmtId="0" fontId="48" fillId="0" borderId="12" xfId="0" applyFont="1" applyFill="1" applyBorder="1" applyAlignment="1" applyProtection="1">
      <alignment horizontal="center"/>
    </xf>
    <xf numFmtId="0" fontId="3" fillId="3" borderId="9" xfId="0" applyFont="1" applyFill="1" applyBorder="1" applyAlignment="1" applyProtection="1">
      <alignment horizontal="center"/>
      <protection locked="0"/>
    </xf>
    <xf numFmtId="0" fontId="3" fillId="3" borderId="3" xfId="0" applyFon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alignment horizontal="center"/>
      <protection locked="0"/>
    </xf>
    <xf numFmtId="0" fontId="4" fillId="0" borderId="9" xfId="0" applyFont="1" applyFill="1" applyBorder="1" applyAlignment="1" applyProtection="1">
      <alignment horizontal="center"/>
    </xf>
    <xf numFmtId="0" fontId="4" fillId="0" borderId="5" xfId="0" applyFont="1" applyFill="1" applyBorder="1" applyAlignment="1" applyProtection="1">
      <alignment horizontal="center"/>
    </xf>
    <xf numFmtId="0" fontId="3" fillId="5" borderId="9" xfId="0" applyFont="1" applyFill="1" applyBorder="1" applyAlignment="1" applyProtection="1">
      <alignment horizontal="left" vertical="top" wrapText="1"/>
      <protection locked="0"/>
    </xf>
    <xf numFmtId="0" fontId="3" fillId="5" borderId="5" xfId="0" applyFont="1" applyFill="1" applyBorder="1" applyAlignment="1" applyProtection="1">
      <alignment horizontal="left" vertical="top"/>
      <protection locked="0"/>
    </xf>
    <xf numFmtId="0" fontId="3" fillId="0" borderId="9" xfId="0" applyFont="1" applyFill="1" applyBorder="1" applyAlignment="1" applyProtection="1">
      <alignment horizontal="center"/>
    </xf>
    <xf numFmtId="0" fontId="3" fillId="0" borderId="3" xfId="0" applyFont="1" applyFill="1" applyBorder="1" applyAlignment="1" applyProtection="1">
      <alignment horizontal="center"/>
    </xf>
    <xf numFmtId="0" fontId="3" fillId="0" borderId="5" xfId="0" applyFont="1" applyFill="1" applyBorder="1" applyAlignment="1" applyProtection="1">
      <alignment horizontal="center"/>
    </xf>
    <xf numFmtId="0" fontId="7" fillId="0" borderId="2" xfId="0" applyFont="1" applyBorder="1" applyAlignment="1" applyProtection="1">
      <alignment horizontal="center"/>
    </xf>
    <xf numFmtId="0" fontId="4" fillId="2" borderId="9" xfId="0" applyFont="1" applyFill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"/>
    </xf>
    <xf numFmtId="0" fontId="4" fillId="2" borderId="5" xfId="0" applyFont="1" applyFill="1" applyBorder="1" applyAlignment="1" applyProtection="1">
      <alignment horizontal="center"/>
    </xf>
    <xf numFmtId="0" fontId="7" fillId="0" borderId="2" xfId="0" applyFont="1" applyBorder="1" applyAlignment="1" applyProtection="1">
      <alignment horizontal="left" vertical="top" wrapText="1"/>
    </xf>
    <xf numFmtId="0" fontId="7" fillId="0" borderId="2" xfId="0" applyFont="1" applyBorder="1" applyAlignment="1" applyProtection="1">
      <alignment horizontal="left" vertical="top"/>
    </xf>
    <xf numFmtId="0" fontId="3" fillId="7" borderId="9" xfId="0" applyFont="1" applyFill="1" applyBorder="1" applyAlignment="1" applyProtection="1">
      <alignment horizontal="left"/>
      <protection locked="0"/>
    </xf>
    <xf numFmtId="0" fontId="3" fillId="7" borderId="5" xfId="0" applyFont="1" applyFill="1" applyBorder="1" applyAlignment="1" applyProtection="1">
      <alignment horizontal="left"/>
      <protection locked="0"/>
    </xf>
    <xf numFmtId="0" fontId="20" fillId="13" borderId="13" xfId="0" applyFont="1" applyFill="1" applyBorder="1" applyAlignment="1" applyProtection="1">
      <alignment horizontal="left"/>
      <protection locked="0"/>
    </xf>
    <xf numFmtId="0" fontId="21" fillId="0" borderId="15" xfId="0" applyFont="1" applyBorder="1" applyProtection="1">
      <protection locked="0"/>
    </xf>
    <xf numFmtId="0" fontId="23" fillId="0" borderId="13" xfId="0" applyFont="1" applyBorder="1" applyAlignment="1" applyProtection="1">
      <alignment horizontal="center"/>
    </xf>
    <xf numFmtId="0" fontId="21" fillId="0" borderId="15" xfId="0" applyFont="1" applyBorder="1" applyProtection="1"/>
    <xf numFmtId="0" fontId="23" fillId="0" borderId="19" xfId="0" applyFont="1" applyBorder="1" applyAlignment="1" applyProtection="1">
      <alignment horizontal="left" vertical="top" wrapText="1"/>
      <protection locked="0"/>
    </xf>
    <xf numFmtId="0" fontId="21" fillId="0" borderId="19" xfId="0" applyFont="1" applyBorder="1" applyProtection="1">
      <protection locked="0"/>
    </xf>
    <xf numFmtId="0" fontId="0" fillId="0" borderId="0" xfId="0" applyProtection="1">
      <protection locked="0"/>
    </xf>
    <xf numFmtId="0" fontId="20" fillId="9" borderId="13" xfId="0" applyFont="1" applyFill="1" applyBorder="1" applyAlignment="1" applyProtection="1">
      <alignment horizontal="center"/>
      <protection locked="0"/>
    </xf>
    <xf numFmtId="0" fontId="21" fillId="0" borderId="14" xfId="0" applyFont="1" applyBorder="1" applyProtection="1">
      <protection locked="0"/>
    </xf>
    <xf numFmtId="0" fontId="36" fillId="10" borderId="13" xfId="0" applyFont="1" applyFill="1" applyBorder="1" applyAlignment="1" applyProtection="1">
      <alignment horizontal="left" vertical="top" wrapText="1"/>
      <protection locked="0"/>
    </xf>
    <xf numFmtId="0" fontId="21" fillId="0" borderId="15" xfId="0" applyFont="1" applyBorder="1" applyAlignment="1" applyProtection="1">
      <alignment wrapText="1"/>
      <protection locked="0"/>
    </xf>
    <xf numFmtId="0" fontId="18" fillId="12" borderId="13" xfId="0" applyFont="1" applyFill="1" applyBorder="1" applyAlignment="1" applyProtection="1">
      <alignment horizontal="center"/>
    </xf>
    <xf numFmtId="0" fontId="21" fillId="0" borderId="14" xfId="0" applyFont="1" applyBorder="1" applyProtection="1"/>
    <xf numFmtId="0" fontId="20" fillId="0" borderId="13" xfId="0" applyFont="1" applyBorder="1" applyAlignment="1" applyProtection="1">
      <alignment horizontal="center" vertical="center"/>
    </xf>
    <xf numFmtId="0" fontId="18" fillId="0" borderId="13" xfId="0" applyFont="1" applyBorder="1" applyAlignment="1" applyProtection="1">
      <alignment horizontal="left"/>
    </xf>
    <xf numFmtId="0" fontId="7" fillId="0" borderId="19" xfId="0" applyFont="1" applyBorder="1" applyAlignment="1" applyProtection="1">
      <alignment horizontal="left" vertical="top" wrapText="1"/>
      <protection locked="0"/>
    </xf>
    <xf numFmtId="0" fontId="23" fillId="0" borderId="24" xfId="0" applyFont="1" applyBorder="1" applyAlignment="1" applyProtection="1">
      <alignment horizontal="left" vertical="top" wrapText="1"/>
      <protection locked="0"/>
    </xf>
    <xf numFmtId="0" fontId="23" fillId="0" borderId="0" xfId="0" applyFont="1" applyAlignment="1" applyProtection="1">
      <alignment horizontal="left" vertical="top" wrapText="1"/>
      <protection locked="0"/>
    </xf>
    <xf numFmtId="0" fontId="23" fillId="0" borderId="17" xfId="0" applyFont="1" applyBorder="1" applyAlignment="1" applyProtection="1">
      <alignment horizontal="left" vertical="top" wrapText="1"/>
      <protection locked="0"/>
    </xf>
    <xf numFmtId="0" fontId="20" fillId="9" borderId="23" xfId="0" applyFont="1" applyFill="1" applyBorder="1" applyAlignment="1" applyProtection="1">
      <alignment horizontal="center"/>
      <protection locked="0"/>
    </xf>
    <xf numFmtId="0" fontId="20" fillId="9" borderId="19" xfId="0" applyFont="1" applyFill="1" applyBorder="1" applyAlignment="1" applyProtection="1">
      <alignment horizontal="center"/>
      <protection locked="0"/>
    </xf>
    <xf numFmtId="0" fontId="20" fillId="9" borderId="24" xfId="0" applyFont="1" applyFill="1" applyBorder="1" applyAlignment="1" applyProtection="1">
      <alignment horizontal="center"/>
      <protection locked="0"/>
    </xf>
    <xf numFmtId="0" fontId="18" fillId="12" borderId="14" xfId="0" applyFont="1" applyFill="1" applyBorder="1" applyAlignment="1" applyProtection="1">
      <alignment horizontal="center"/>
    </xf>
    <xf numFmtId="0" fontId="18" fillId="12" borderId="15" xfId="0" applyFont="1" applyFill="1" applyBorder="1" applyAlignment="1" applyProtection="1">
      <alignment horizontal="center"/>
    </xf>
    <xf numFmtId="0" fontId="20" fillId="0" borderId="14" xfId="0" applyFont="1" applyBorder="1" applyAlignment="1" applyProtection="1">
      <alignment horizontal="center" vertical="center"/>
    </xf>
    <xf numFmtId="0" fontId="20" fillId="0" borderId="15" xfId="0" applyFont="1" applyBorder="1" applyAlignment="1" applyProtection="1">
      <alignment horizontal="center" vertical="center"/>
    </xf>
    <xf numFmtId="0" fontId="20" fillId="13" borderId="15" xfId="0" applyFont="1" applyFill="1" applyBorder="1" applyAlignment="1" applyProtection="1">
      <alignment horizontal="left"/>
      <protection locked="0"/>
    </xf>
    <xf numFmtId="0" fontId="23" fillId="0" borderId="15" xfId="0" applyFont="1" applyBorder="1" applyAlignment="1" applyProtection="1">
      <alignment horizontal="center"/>
    </xf>
    <xf numFmtId="0" fontId="20" fillId="13" borderId="13" xfId="0" applyFont="1" applyFill="1" applyBorder="1" applyAlignment="1">
      <alignment horizontal="left"/>
    </xf>
    <xf numFmtId="0" fontId="21" fillId="0" borderId="15" xfId="0" applyFont="1" applyBorder="1"/>
    <xf numFmtId="0" fontId="23" fillId="0" borderId="13" xfId="0" applyFont="1" applyBorder="1" applyAlignment="1">
      <alignment horizontal="center"/>
    </xf>
    <xf numFmtId="0" fontId="23" fillId="0" borderId="19" xfId="0" applyFont="1" applyBorder="1" applyAlignment="1">
      <alignment horizontal="left" vertical="top" wrapText="1"/>
    </xf>
    <xf numFmtId="0" fontId="21" fillId="0" borderId="19" xfId="0" applyFont="1" applyBorder="1"/>
    <xf numFmtId="0" fontId="0" fillId="0" borderId="0" xfId="0"/>
    <xf numFmtId="0" fontId="20" fillId="9" borderId="13" xfId="0" applyFont="1" applyFill="1" applyBorder="1" applyAlignment="1">
      <alignment horizontal="center"/>
    </xf>
    <xf numFmtId="0" fontId="21" fillId="0" borderId="14" xfId="0" applyFont="1" applyBorder="1"/>
    <xf numFmtId="0" fontId="18" fillId="12" borderId="13" xfId="0" applyFont="1" applyFill="1" applyBorder="1" applyAlignment="1">
      <alignment horizontal="center"/>
    </xf>
    <xf numFmtId="0" fontId="20" fillId="0" borderId="13" xfId="0" applyFont="1" applyBorder="1" applyAlignment="1">
      <alignment horizontal="center" vertical="center"/>
    </xf>
    <xf numFmtId="0" fontId="18" fillId="0" borderId="13" xfId="0" applyFont="1" applyBorder="1" applyAlignment="1">
      <alignment horizontal="left"/>
    </xf>
    <xf numFmtId="0" fontId="30" fillId="13" borderId="13" xfId="0" applyFont="1" applyFill="1" applyBorder="1" applyProtection="1">
      <protection locked="0"/>
    </xf>
    <xf numFmtId="0" fontId="23" fillId="0" borderId="19" xfId="0" applyFont="1" applyBorder="1" applyAlignment="1" applyProtection="1">
      <alignment vertical="top" wrapText="1"/>
      <protection locked="0"/>
    </xf>
    <xf numFmtId="0" fontId="30" fillId="9" borderId="13" xfId="0" applyFont="1" applyFill="1" applyBorder="1" applyAlignment="1" applyProtection="1">
      <alignment horizontal="center"/>
      <protection locked="0"/>
    </xf>
    <xf numFmtId="0" fontId="26" fillId="12" borderId="13" xfId="0" applyFont="1" applyFill="1" applyBorder="1" applyAlignment="1" applyProtection="1">
      <alignment horizontal="center"/>
    </xf>
    <xf numFmtId="0" fontId="45" fillId="0" borderId="13" xfId="0" applyFont="1" applyBorder="1" applyAlignment="1" applyProtection="1">
      <alignment horizontal="center"/>
    </xf>
    <xf numFmtId="0" fontId="26" fillId="0" borderId="23" xfId="0" applyFont="1" applyBorder="1" applyProtection="1"/>
    <xf numFmtId="0" fontId="21" fillId="0" borderId="24" xfId="0" applyFont="1" applyBorder="1" applyProtection="1"/>
    <xf numFmtId="0" fontId="4" fillId="0" borderId="9" xfId="0" applyFont="1" applyFill="1" applyBorder="1" applyAlignment="1" applyProtection="1">
      <alignment horizontal="left"/>
    </xf>
    <xf numFmtId="0" fontId="4" fillId="0" borderId="5" xfId="0" applyFont="1" applyFill="1" applyBorder="1" applyAlignment="1" applyProtection="1">
      <alignment horizontal="left"/>
    </xf>
    <xf numFmtId="0" fontId="7" fillId="0" borderId="1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4" fillId="2" borderId="9" xfId="0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</xf>
    <xf numFmtId="0" fontId="4" fillId="2" borderId="5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125"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rgb="FF0061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/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rgb="FFFF0000"/>
      </font>
      <fill>
        <patternFill patternType="none"/>
      </fill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6100"/>
      </font>
      <fill>
        <patternFill patternType="solid">
          <fgColor rgb="FFEBF1DE"/>
          <bgColor rgb="FFEBF1DE"/>
        </patternFill>
      </fill>
    </dxf>
    <dxf>
      <font>
        <color rgb="FFFF0000"/>
      </font>
      <fill>
        <patternFill patternType="solid">
          <fgColor rgb="FFF2DCDB"/>
          <bgColor rgb="FFF2DCDB"/>
        </patternFill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rgb="FF0061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rgb="FF006100"/>
      </font>
      <fill>
        <patternFill patternType="solid">
          <fgColor rgb="FFEBF1DE"/>
          <bgColor rgb="FFEBF1DE"/>
        </patternFill>
      </fill>
    </dxf>
    <dxf>
      <font>
        <color rgb="FFFF0000"/>
      </font>
      <fill>
        <patternFill patternType="solid">
          <fgColor rgb="FFF2DCDB"/>
          <bgColor rgb="FFF2DCDB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0061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rgb="FF006100"/>
      </font>
      <fill>
        <patternFill patternType="solid">
          <fgColor rgb="FFEBF1DE"/>
          <bgColor rgb="FFEBF1DE"/>
        </patternFill>
      </fill>
    </dxf>
    <dxf>
      <font>
        <color rgb="FFFF0000"/>
      </font>
      <fill>
        <patternFill patternType="solid">
          <fgColor rgb="FFF2DCDB"/>
          <bgColor rgb="FFF2DCDB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808080"/>
      </font>
      <fill>
        <patternFill patternType="solid">
          <fgColor rgb="FF808080"/>
          <bgColor rgb="FF808080"/>
        </patternFill>
      </fill>
    </dxf>
    <dxf>
      <font>
        <color rgb="FF0061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6100"/>
      </font>
      <fill>
        <patternFill patternType="solid">
          <fgColor rgb="FFEBF1DE"/>
          <bgColor rgb="FFEBF1DE"/>
        </patternFill>
      </fill>
    </dxf>
    <dxf>
      <font>
        <color rgb="FFFF0000"/>
      </font>
      <fill>
        <patternFill patternType="solid">
          <fgColor rgb="FFF2DCDB"/>
          <bgColor rgb="FFF2DCDB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auto="1"/>
        </patternFill>
      </fill>
    </dxf>
    <dxf>
      <font>
        <color rgb="FFFF0000"/>
      </font>
    </dxf>
    <dxf>
      <font>
        <color rgb="FF006100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0000FF"/>
      <color rgb="FFEAF0F6"/>
      <color rgb="FF006100"/>
      <color rgb="FFE6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962025</xdr:colOff>
      <xdr:row>110</xdr:row>
      <xdr:rowOff>9525</xdr:rowOff>
    </xdr:from>
    <xdr:ext cx="11001375" cy="4762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EC8CFD3D-BCE6-41E7-9AD2-EB542E7B6F36}"/>
            </a:ext>
          </a:extLst>
        </xdr:cNvPr>
        <xdr:cNvSpPr/>
      </xdr:nvSpPr>
      <xdr:spPr>
        <a:xfrm>
          <a:off x="61464825" y="41357550"/>
          <a:ext cx="11001375" cy="476250"/>
        </a:xfrm>
        <a:prstGeom prst="rect">
          <a:avLst/>
        </a:prstGeom>
        <a:noFill/>
        <a:ln w="25400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 cap="none">
            <a:solidFill>
              <a:srgbClr val="FFFFFF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0</xdr:col>
      <xdr:colOff>962025</xdr:colOff>
      <xdr:row>109</xdr:row>
      <xdr:rowOff>9525</xdr:rowOff>
    </xdr:from>
    <xdr:ext cx="11001375" cy="4762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5CFFFCC1-CE5D-49DB-92B8-390DCB8AA9D4}"/>
            </a:ext>
          </a:extLst>
        </xdr:cNvPr>
        <xdr:cNvSpPr/>
      </xdr:nvSpPr>
      <xdr:spPr>
        <a:xfrm>
          <a:off x="61464825" y="41014650"/>
          <a:ext cx="11001375" cy="476250"/>
        </a:xfrm>
        <a:prstGeom prst="rect">
          <a:avLst/>
        </a:prstGeom>
        <a:noFill/>
        <a:ln w="25400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 cap="none">
            <a:solidFill>
              <a:srgbClr val="FFFFFF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66</xdr:row>
      <xdr:rowOff>66675</xdr:rowOff>
    </xdr:from>
    <xdr:to>
      <xdr:col>3</xdr:col>
      <xdr:colOff>251448</xdr:colOff>
      <xdr:row>97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24C80D-6BBF-4EA4-9DD5-E738B478F7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17421225"/>
          <a:ext cx="5099672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105</xdr:row>
      <xdr:rowOff>47625</xdr:rowOff>
    </xdr:from>
    <xdr:to>
      <xdr:col>7</xdr:col>
      <xdr:colOff>352425</xdr:colOff>
      <xdr:row>107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1210EE2-C4C8-42A5-BFB0-B3C714009387}"/>
            </a:ext>
          </a:extLst>
        </xdr:cNvPr>
        <xdr:cNvSpPr/>
      </xdr:nvSpPr>
      <xdr:spPr>
        <a:xfrm>
          <a:off x="1000125" y="23879175"/>
          <a:ext cx="9486900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58</xdr:row>
      <xdr:rowOff>66675</xdr:rowOff>
    </xdr:from>
    <xdr:to>
      <xdr:col>3</xdr:col>
      <xdr:colOff>251448</xdr:colOff>
      <xdr:row>89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B20A24-7A49-4033-BA28-5A8BA78025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14754225"/>
          <a:ext cx="5099672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104</xdr:row>
      <xdr:rowOff>47625</xdr:rowOff>
    </xdr:from>
    <xdr:to>
      <xdr:col>7</xdr:col>
      <xdr:colOff>352425</xdr:colOff>
      <xdr:row>106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9776764-FEA6-40BD-8648-24F9257FF613}"/>
            </a:ext>
          </a:extLst>
        </xdr:cNvPr>
        <xdr:cNvSpPr/>
      </xdr:nvSpPr>
      <xdr:spPr>
        <a:xfrm>
          <a:off x="1000125" y="23307675"/>
          <a:ext cx="9486900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74</xdr:row>
      <xdr:rowOff>66675</xdr:rowOff>
    </xdr:from>
    <xdr:to>
      <xdr:col>3</xdr:col>
      <xdr:colOff>251448</xdr:colOff>
      <xdr:row>105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F2297D-2876-45DC-A6AA-152D152493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21488400"/>
          <a:ext cx="5099672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105</xdr:row>
      <xdr:rowOff>47625</xdr:rowOff>
    </xdr:from>
    <xdr:to>
      <xdr:col>7</xdr:col>
      <xdr:colOff>352425</xdr:colOff>
      <xdr:row>107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CBC0DA58-C386-47E4-B7F8-E32E42A46D75}"/>
            </a:ext>
          </a:extLst>
        </xdr:cNvPr>
        <xdr:cNvSpPr/>
      </xdr:nvSpPr>
      <xdr:spPr>
        <a:xfrm>
          <a:off x="1000125" y="26041350"/>
          <a:ext cx="9534525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67</xdr:row>
      <xdr:rowOff>66675</xdr:rowOff>
    </xdr:from>
    <xdr:to>
      <xdr:col>3</xdr:col>
      <xdr:colOff>251448</xdr:colOff>
      <xdr:row>98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E660B0-B15A-4FE3-9920-66B8E307F2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18468975"/>
          <a:ext cx="5099672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105</xdr:row>
      <xdr:rowOff>47625</xdr:rowOff>
    </xdr:from>
    <xdr:to>
      <xdr:col>7</xdr:col>
      <xdr:colOff>352425</xdr:colOff>
      <xdr:row>107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406C1AF-2251-4FA0-B8C6-93827CB84FDE}"/>
            </a:ext>
          </a:extLst>
        </xdr:cNvPr>
        <xdr:cNvSpPr/>
      </xdr:nvSpPr>
      <xdr:spPr>
        <a:xfrm>
          <a:off x="1000125" y="24355425"/>
          <a:ext cx="9486900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65</xdr:row>
      <xdr:rowOff>66675</xdr:rowOff>
    </xdr:from>
    <xdr:to>
      <xdr:col>3</xdr:col>
      <xdr:colOff>251448</xdr:colOff>
      <xdr:row>96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B1C76D-3C20-4222-812F-BE64FFA338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18468975"/>
          <a:ext cx="5099672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105</xdr:row>
      <xdr:rowOff>47625</xdr:rowOff>
    </xdr:from>
    <xdr:to>
      <xdr:col>7</xdr:col>
      <xdr:colOff>352425</xdr:colOff>
      <xdr:row>107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C925A59F-2933-4793-8B56-F03703DB0829}"/>
            </a:ext>
          </a:extLst>
        </xdr:cNvPr>
        <xdr:cNvSpPr/>
      </xdr:nvSpPr>
      <xdr:spPr>
        <a:xfrm>
          <a:off x="1000125" y="24355425"/>
          <a:ext cx="9486900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59</xdr:row>
      <xdr:rowOff>66675</xdr:rowOff>
    </xdr:from>
    <xdr:to>
      <xdr:col>3</xdr:col>
      <xdr:colOff>251448</xdr:colOff>
      <xdr:row>90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714E4E-2700-4E02-9F94-7768DDF1DF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14754225"/>
          <a:ext cx="5099672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104</xdr:row>
      <xdr:rowOff>47625</xdr:rowOff>
    </xdr:from>
    <xdr:to>
      <xdr:col>7</xdr:col>
      <xdr:colOff>352425</xdr:colOff>
      <xdr:row>106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2958A53-3160-4CE5-834A-B2EACB85AE5D}"/>
            </a:ext>
          </a:extLst>
        </xdr:cNvPr>
        <xdr:cNvSpPr/>
      </xdr:nvSpPr>
      <xdr:spPr>
        <a:xfrm>
          <a:off x="1000125" y="23307675"/>
          <a:ext cx="9486900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59</xdr:row>
      <xdr:rowOff>66675</xdr:rowOff>
    </xdr:from>
    <xdr:to>
      <xdr:col>3</xdr:col>
      <xdr:colOff>251448</xdr:colOff>
      <xdr:row>90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CBF6DD-7CCD-433D-86BB-59EB75EABE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16383000"/>
          <a:ext cx="5099672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104</xdr:row>
      <xdr:rowOff>47625</xdr:rowOff>
    </xdr:from>
    <xdr:to>
      <xdr:col>7</xdr:col>
      <xdr:colOff>352425</xdr:colOff>
      <xdr:row>106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9B4C6648-7BA3-491E-B65A-A6E0D20122B6}"/>
            </a:ext>
          </a:extLst>
        </xdr:cNvPr>
        <xdr:cNvSpPr/>
      </xdr:nvSpPr>
      <xdr:spPr>
        <a:xfrm>
          <a:off x="1000125" y="23602950"/>
          <a:ext cx="9486900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68</xdr:row>
      <xdr:rowOff>66675</xdr:rowOff>
    </xdr:from>
    <xdr:to>
      <xdr:col>3</xdr:col>
      <xdr:colOff>215729</xdr:colOff>
      <xdr:row>99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FB43CC-5734-4A17-90E0-65ACEFE8EF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16383000"/>
          <a:ext cx="5099672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105</xdr:row>
      <xdr:rowOff>47625</xdr:rowOff>
    </xdr:from>
    <xdr:to>
      <xdr:col>7</xdr:col>
      <xdr:colOff>352425</xdr:colOff>
      <xdr:row>107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593DF19-7218-48E5-97BE-54CDBF6AF468}"/>
            </a:ext>
          </a:extLst>
        </xdr:cNvPr>
        <xdr:cNvSpPr/>
      </xdr:nvSpPr>
      <xdr:spPr>
        <a:xfrm>
          <a:off x="1000125" y="23602950"/>
          <a:ext cx="9486900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70</xdr:row>
      <xdr:rowOff>66675</xdr:rowOff>
    </xdr:from>
    <xdr:to>
      <xdr:col>3</xdr:col>
      <xdr:colOff>239541</xdr:colOff>
      <xdr:row>101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AAE3D5-3F1E-4120-8C60-680FD39948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18021300"/>
          <a:ext cx="5097290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109</xdr:row>
      <xdr:rowOff>47625</xdr:rowOff>
    </xdr:from>
    <xdr:to>
      <xdr:col>7</xdr:col>
      <xdr:colOff>352425</xdr:colOff>
      <xdr:row>111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4B47482-A04F-4872-81A9-69C693A7C3FD}"/>
            </a:ext>
          </a:extLst>
        </xdr:cNvPr>
        <xdr:cNvSpPr/>
      </xdr:nvSpPr>
      <xdr:spPr>
        <a:xfrm>
          <a:off x="1000125" y="25050750"/>
          <a:ext cx="9496425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923926</xdr:colOff>
      <xdr:row>71</xdr:row>
      <xdr:rowOff>66675</xdr:rowOff>
    </xdr:from>
    <xdr:to>
      <xdr:col>3</xdr:col>
      <xdr:colOff>251448</xdr:colOff>
      <xdr:row>102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FDA381-C6EF-4968-81DD-E1FD464B3B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22" t="14261" r="32907" b="29529"/>
        <a:stretch/>
      </xdr:blipFill>
      <xdr:spPr>
        <a:xfrm>
          <a:off x="923926" y="18468975"/>
          <a:ext cx="5099672" cy="5838825"/>
        </a:xfrm>
        <a:prstGeom prst="rect">
          <a:avLst/>
        </a:prstGeom>
      </xdr:spPr>
    </xdr:pic>
    <xdr:clientData/>
  </xdr:twoCellAnchor>
  <xdr:twoCellAnchor>
    <xdr:from>
      <xdr:col>0</xdr:col>
      <xdr:colOff>1000125</xdr:colOff>
      <xdr:row>105</xdr:row>
      <xdr:rowOff>47625</xdr:rowOff>
    </xdr:from>
    <xdr:to>
      <xdr:col>7</xdr:col>
      <xdr:colOff>352425</xdr:colOff>
      <xdr:row>107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1FE279E-0A63-4924-A375-97096B0EE76C}"/>
            </a:ext>
          </a:extLst>
        </xdr:cNvPr>
        <xdr:cNvSpPr/>
      </xdr:nvSpPr>
      <xdr:spPr>
        <a:xfrm>
          <a:off x="1000125" y="24355425"/>
          <a:ext cx="9486900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16"/>
  <sheetViews>
    <sheetView zoomScale="80" zoomScaleNormal="80" zoomScaleSheetLayoutView="100" workbookViewId="0">
      <selection activeCell="B8" sqref="B8"/>
    </sheetView>
  </sheetViews>
  <sheetFormatPr defaultColWidth="9.125" defaultRowHeight="14.25"/>
  <cols>
    <col min="1" max="1" width="29.125" style="5" customWidth="1"/>
    <col min="2" max="2" width="33.125" style="5" customWidth="1"/>
    <col min="3" max="3" width="11.625" style="5" customWidth="1"/>
    <col min="4" max="4" width="6" style="5" customWidth="1"/>
    <col min="5" max="5" width="23.125" style="5" customWidth="1"/>
    <col min="6" max="6" width="26.625" style="48" customWidth="1"/>
    <col min="7" max="10" width="9.125" style="5" customWidth="1"/>
    <col min="11" max="16384" width="9.125" style="5"/>
  </cols>
  <sheetData>
    <row r="1" spans="1:16" ht="23.25">
      <c r="A1" s="299" t="s">
        <v>14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6"/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48" customHeight="1">
      <c r="A3" s="304" t="s">
        <v>108</v>
      </c>
      <c r="B3" s="305"/>
      <c r="C3" s="7"/>
      <c r="D3" s="7"/>
      <c r="E3" s="7"/>
      <c r="F3" s="7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26</v>
      </c>
      <c r="B4" s="10" t="s">
        <v>27</v>
      </c>
      <c r="C4" s="11"/>
      <c r="D4" s="310" t="s">
        <v>28</v>
      </c>
      <c r="E4" s="311"/>
      <c r="F4" s="312"/>
      <c r="G4" s="12"/>
      <c r="H4" s="4"/>
      <c r="I4" s="4"/>
      <c r="J4" s="4"/>
      <c r="K4" s="4"/>
      <c r="L4" s="4"/>
      <c r="M4" s="4"/>
      <c r="N4" s="4"/>
      <c r="O4" s="4"/>
      <c r="P4" s="4"/>
    </row>
    <row r="5" spans="1:16" ht="23.25">
      <c r="A5" s="9" t="s">
        <v>65</v>
      </c>
      <c r="B5" s="17">
        <v>260</v>
      </c>
      <c r="C5" s="13"/>
      <c r="D5" s="306" t="s">
        <v>2</v>
      </c>
      <c r="E5" s="307"/>
      <c r="F5" s="308"/>
      <c r="G5" s="12"/>
      <c r="H5" s="4"/>
      <c r="I5" s="4"/>
      <c r="J5" s="4"/>
      <c r="K5" s="4"/>
      <c r="L5" s="4"/>
      <c r="M5" s="4"/>
      <c r="N5" s="4"/>
      <c r="O5" s="4"/>
      <c r="P5" s="4"/>
    </row>
    <row r="6" spans="1:16" ht="23.25">
      <c r="A6" s="315" t="s">
        <v>58</v>
      </c>
      <c r="B6" s="316"/>
      <c r="C6" s="14"/>
      <c r="D6" s="90">
        <v>1</v>
      </c>
      <c r="E6" s="91" t="s">
        <v>3</v>
      </c>
      <c r="F6" s="92" t="str">
        <f>IF(B20&lt;249.5,"ไม่ผ่าน", IF(B20&lt;=500.99,"ผ่าน","ไม่ผ่าน"))</f>
        <v>ผ่าน</v>
      </c>
      <c r="G6" s="16"/>
      <c r="H6" s="4"/>
      <c r="I6" s="4"/>
      <c r="J6" s="4"/>
      <c r="K6" s="4"/>
      <c r="L6" s="4"/>
      <c r="M6" s="4"/>
      <c r="N6" s="4"/>
      <c r="O6" s="4"/>
      <c r="P6" s="4"/>
    </row>
    <row r="7" spans="1:16" ht="23.25">
      <c r="A7" s="1" t="s">
        <v>15</v>
      </c>
      <c r="B7" s="17">
        <v>100</v>
      </c>
      <c r="C7" s="14"/>
      <c r="D7" s="93">
        <v>2</v>
      </c>
      <c r="E7" s="94" t="s">
        <v>4</v>
      </c>
      <c r="F7" s="95" t="str">
        <f>IF(D29&lt;20,"ไม่ผ่าน", IF(D29&lt;=40,"ผ่าน","ไม่ผ่าน"))</f>
        <v>ผ่าน</v>
      </c>
      <c r="G7" s="16"/>
      <c r="H7" s="4"/>
      <c r="I7" s="3"/>
      <c r="J7" s="3"/>
      <c r="K7" s="3"/>
      <c r="L7" s="3"/>
      <c r="M7" s="3"/>
      <c r="N7" s="3"/>
      <c r="O7" s="3"/>
      <c r="P7" s="3"/>
    </row>
    <row r="8" spans="1:16" ht="23.25">
      <c r="A8" s="1" t="s">
        <v>16</v>
      </c>
      <c r="B8" s="24">
        <v>2.94</v>
      </c>
      <c r="C8" s="18"/>
      <c r="D8" s="90">
        <v>3</v>
      </c>
      <c r="E8" s="91" t="s">
        <v>5</v>
      </c>
      <c r="F8" s="96" t="str">
        <f>IF(D21=0,"ไม่ผ่าน", IF(D21&gt;0,"ผ่าน","ไม่ผ่าน"))</f>
        <v>ผ่าน</v>
      </c>
      <c r="G8" s="12"/>
      <c r="H8" s="4"/>
      <c r="I8" s="2"/>
      <c r="J8" s="2"/>
      <c r="K8" s="19"/>
      <c r="L8" s="19"/>
      <c r="M8" s="19"/>
      <c r="N8" s="19"/>
      <c r="O8" s="19"/>
      <c r="P8" s="19"/>
    </row>
    <row r="9" spans="1:16" ht="23.25">
      <c r="A9" s="1" t="s">
        <v>17</v>
      </c>
      <c r="B9" s="24">
        <v>0.75</v>
      </c>
      <c r="C9" s="18"/>
      <c r="D9" s="90">
        <v>4</v>
      </c>
      <c r="E9" s="97" t="s">
        <v>6</v>
      </c>
      <c r="F9" s="95" t="str">
        <f>IF(D22=0,"ไม่ผ่าน", IF(D22&gt;0,"ผ่าน","ไม่ผ่าน"))</f>
        <v>ผ่าน</v>
      </c>
      <c r="G9" s="12"/>
      <c r="H9" s="21"/>
      <c r="I9" s="2"/>
      <c r="J9" s="22"/>
      <c r="K9" s="23"/>
      <c r="L9" s="23"/>
      <c r="M9" s="23"/>
      <c r="N9" s="23"/>
      <c r="O9" s="23"/>
      <c r="P9" s="23"/>
    </row>
    <row r="10" spans="1:16" ht="23.25">
      <c r="A10" s="1" t="s">
        <v>18</v>
      </c>
      <c r="B10" s="24">
        <v>4.03</v>
      </c>
      <c r="C10" s="18"/>
      <c r="D10" s="90">
        <v>5</v>
      </c>
      <c r="E10" s="97" t="s">
        <v>7</v>
      </c>
      <c r="F10" s="95" t="str">
        <f>IF(D25=0,"ไม่ผ่าน", IF(D25&gt;0,"ผ่าน","ไม่ผ่าน"))</f>
        <v>ผ่าน</v>
      </c>
      <c r="G10" s="12"/>
      <c r="H10" s="21"/>
      <c r="I10" s="2"/>
      <c r="J10" s="21"/>
      <c r="K10" s="23"/>
      <c r="L10" s="23"/>
      <c r="M10" s="23"/>
      <c r="N10" s="23"/>
      <c r="O10" s="23"/>
      <c r="P10" s="23"/>
    </row>
    <row r="11" spans="1:16" ht="23.25">
      <c r="A11" s="1" t="s">
        <v>19</v>
      </c>
      <c r="B11" s="24">
        <v>1.2</v>
      </c>
      <c r="C11" s="18"/>
      <c r="D11" s="90">
        <v>6</v>
      </c>
      <c r="E11" s="97" t="s">
        <v>8</v>
      </c>
      <c r="F11" s="95" t="str">
        <f>IF(D26=0,"ไม่ผ่าน", IF(D26&gt;0,"ผ่าน","ไม่ผ่าน"))</f>
        <v>ผ่าน</v>
      </c>
      <c r="G11" s="12"/>
      <c r="H11" s="21"/>
      <c r="I11" s="25"/>
      <c r="J11" s="25"/>
      <c r="K11" s="25"/>
      <c r="L11" s="25"/>
      <c r="M11" s="25"/>
      <c r="N11" s="25"/>
      <c r="O11" s="25"/>
      <c r="P11" s="25"/>
    </row>
    <row r="12" spans="1:16" ht="23.25">
      <c r="A12" s="1" t="s">
        <v>20</v>
      </c>
      <c r="B12" s="24">
        <v>0.28999999999999998</v>
      </c>
      <c r="C12" s="18"/>
      <c r="D12" s="98" t="s">
        <v>1</v>
      </c>
      <c r="E12" s="309" t="str">
        <f>IF(AND(F6="ผ่าน",F7="ผ่าน",F8="ผ่าน",F9="ผ่าน",F10="ผ่าน",F11="ผ่าน"),"ผ่านเกณฑ์ HCL","ไม่ผ่านเกณฑ์ HCL")</f>
        <v>ผ่านเกณฑ์ HCL</v>
      </c>
      <c r="F12" s="309"/>
      <c r="G12" s="12"/>
      <c r="H12" s="21"/>
      <c r="I12" s="25"/>
      <c r="J12" s="25"/>
      <c r="K12" s="25"/>
      <c r="L12" s="25"/>
      <c r="M12" s="25"/>
      <c r="N12" s="25"/>
      <c r="O12" s="25"/>
      <c r="P12" s="25"/>
    </row>
    <row r="13" spans="1:16" ht="23.25">
      <c r="A13" s="1" t="s">
        <v>22</v>
      </c>
      <c r="B13" s="24">
        <v>107</v>
      </c>
      <c r="C13" s="18"/>
      <c r="D13" s="313" t="s">
        <v>29</v>
      </c>
      <c r="E13" s="314"/>
      <c r="F13" s="314"/>
      <c r="G13" s="26"/>
      <c r="H13" s="13"/>
      <c r="I13" s="23"/>
      <c r="J13" s="21"/>
      <c r="K13" s="21"/>
      <c r="L13" s="21"/>
      <c r="M13" s="21"/>
      <c r="N13" s="21"/>
      <c r="O13" s="21"/>
      <c r="P13" s="21"/>
    </row>
    <row r="14" spans="1:16" ht="23.25">
      <c r="A14" s="1" t="s">
        <v>21</v>
      </c>
      <c r="B14" s="24">
        <v>13.1</v>
      </c>
      <c r="C14" s="18"/>
      <c r="D14" s="314"/>
      <c r="E14" s="314"/>
      <c r="F14" s="314"/>
      <c r="G14" s="27"/>
      <c r="H14" s="28"/>
      <c r="I14" s="28"/>
      <c r="J14" s="28"/>
      <c r="K14" s="28"/>
      <c r="L14" s="21"/>
      <c r="M14" s="21"/>
      <c r="N14" s="21"/>
      <c r="O14" s="21"/>
      <c r="P14" s="21"/>
    </row>
    <row r="15" spans="1:16" ht="23.25">
      <c r="A15" s="1" t="s">
        <v>23</v>
      </c>
      <c r="B15" s="24">
        <v>0.44</v>
      </c>
      <c r="C15" s="18"/>
      <c r="D15" s="29"/>
      <c r="E15" s="29"/>
      <c r="F15" s="23"/>
      <c r="G15" s="30"/>
      <c r="H15" s="23"/>
      <c r="I15" s="23"/>
      <c r="J15" s="23"/>
      <c r="K15" s="23"/>
      <c r="L15" s="4"/>
      <c r="M15" s="4"/>
      <c r="N15" s="4"/>
      <c r="O15" s="4"/>
      <c r="P15" s="4"/>
    </row>
    <row r="16" spans="1:16" ht="23.25">
      <c r="A16" s="73"/>
      <c r="B16" s="34"/>
      <c r="C16" s="18"/>
      <c r="D16" s="31"/>
      <c r="E16" s="31"/>
      <c r="F16" s="32"/>
      <c r="G16" s="33"/>
      <c r="L16" s="4"/>
      <c r="M16" s="4"/>
      <c r="N16" s="4"/>
      <c r="O16" s="4"/>
      <c r="P16" s="4"/>
    </row>
    <row r="17" spans="1:16" ht="23.25">
      <c r="A17" s="73"/>
      <c r="B17" s="34"/>
      <c r="C17" s="18"/>
      <c r="D17" s="34"/>
      <c r="E17" s="34"/>
      <c r="F17" s="32"/>
      <c r="G17" s="16"/>
      <c r="H17" s="35"/>
      <c r="I17" s="21"/>
      <c r="J17" s="4"/>
      <c r="K17" s="4"/>
      <c r="L17" s="4"/>
      <c r="M17" s="4"/>
      <c r="N17" s="4"/>
      <c r="O17" s="4"/>
      <c r="P17" s="4"/>
    </row>
    <row r="18" spans="1:16" ht="23.25">
      <c r="A18" s="99" t="s">
        <v>30</v>
      </c>
      <c r="B18" s="100"/>
      <c r="C18" s="100"/>
      <c r="D18" s="101"/>
      <c r="E18" s="18"/>
      <c r="F18" s="38"/>
      <c r="G18" s="16"/>
      <c r="H18" s="21"/>
      <c r="I18" s="21"/>
      <c r="J18" s="4"/>
      <c r="K18" s="4"/>
      <c r="L18" s="4"/>
      <c r="M18" s="4"/>
      <c r="N18" s="4"/>
      <c r="O18" s="4"/>
      <c r="P18" s="4"/>
    </row>
    <row r="19" spans="1:16" ht="23.25">
      <c r="A19" s="102" t="s">
        <v>13</v>
      </c>
      <c r="B19" s="103" t="s">
        <v>12</v>
      </c>
      <c r="C19" s="103" t="s">
        <v>24</v>
      </c>
      <c r="D19" s="103" t="s">
        <v>25</v>
      </c>
      <c r="E19" s="39"/>
      <c r="F19" s="40"/>
      <c r="G19" s="41"/>
      <c r="H19" s="21"/>
      <c r="I19" s="21"/>
      <c r="J19" s="4"/>
      <c r="K19" s="4"/>
      <c r="L19" s="4"/>
      <c r="M19" s="4"/>
      <c r="N19" s="4"/>
      <c r="O19" s="4"/>
      <c r="P19" s="4"/>
    </row>
    <row r="20" spans="1:16" ht="23.25">
      <c r="A20" s="91" t="s">
        <v>15</v>
      </c>
      <c r="B20" s="104">
        <f t="shared" ref="B20:B28" si="0">(B7/100)*$B$5</f>
        <v>260</v>
      </c>
      <c r="C20" s="105"/>
      <c r="D20" s="106"/>
      <c r="E20" s="39"/>
      <c r="F20" s="40"/>
      <c r="G20" s="41"/>
      <c r="H20" s="21"/>
      <c r="I20" s="21"/>
      <c r="J20" s="4"/>
      <c r="K20" s="4"/>
      <c r="L20" s="4"/>
      <c r="M20" s="4"/>
      <c r="N20" s="4"/>
      <c r="O20" s="4"/>
      <c r="P20" s="4"/>
    </row>
    <row r="21" spans="1:16" ht="23.25">
      <c r="A21" s="91" t="s">
        <v>16</v>
      </c>
      <c r="B21" s="104">
        <f t="shared" si="0"/>
        <v>7.6440000000000001</v>
      </c>
      <c r="C21" s="104">
        <f t="shared" ref="C21:C28" si="1">B8/$B$7*100</f>
        <v>2.94</v>
      </c>
      <c r="D21" s="107">
        <f>VALUE(IF(C21&lt;1.975,"5",IF(C21&lt;2.295,"4",IF(C21&lt;2.615,"3",IF(C21&lt;2.935,"2",IF(C21&lt;3.255,"1","0"))))))</f>
        <v>1</v>
      </c>
      <c r="E21" s="18"/>
      <c r="F21" s="42"/>
      <c r="G21" s="12"/>
      <c r="H21" s="4"/>
      <c r="I21" s="21"/>
      <c r="J21" s="4"/>
      <c r="K21" s="4"/>
      <c r="L21" s="4"/>
      <c r="M21" s="4"/>
      <c r="N21" s="4"/>
      <c r="O21" s="4"/>
      <c r="P21" s="4"/>
    </row>
    <row r="22" spans="1:16" ht="23.25">
      <c r="A22" s="91" t="s">
        <v>17</v>
      </c>
      <c r="B22" s="104">
        <f t="shared" si="0"/>
        <v>1.95</v>
      </c>
      <c r="C22" s="104">
        <f t="shared" si="1"/>
        <v>0.75</v>
      </c>
      <c r="D22" s="107">
        <f>VALUE(IF(C22&lt;0.805,"5",IF(C22&lt;0.855,"4",IF(C22&lt;0.905,"3",IF(C22&lt;0.955,"2",IF(C22&lt;1.005,"1","0"))))))</f>
        <v>5</v>
      </c>
      <c r="E22" s="18"/>
      <c r="F22" s="42"/>
      <c r="G22" s="12"/>
      <c r="H22" s="4"/>
      <c r="I22" s="4"/>
      <c r="J22" s="4"/>
      <c r="K22" s="4"/>
      <c r="L22" s="4"/>
      <c r="M22" s="4"/>
      <c r="N22" s="4"/>
      <c r="O22" s="4"/>
      <c r="P22" s="4"/>
    </row>
    <row r="23" spans="1:16" ht="23.25">
      <c r="A23" s="91" t="s">
        <v>18</v>
      </c>
      <c r="B23" s="104">
        <f t="shared" si="0"/>
        <v>10.478000000000002</v>
      </c>
      <c r="C23" s="104">
        <f t="shared" si="1"/>
        <v>4.03</v>
      </c>
      <c r="D23" s="107">
        <f>VALUE(IF(C23&lt;0.495,"0",IF(C23&lt;1.005,"1",IF(C23&lt;1.505,"2",IF(C23&lt;2.005,"3",IF(C23&lt;2.505,"4",IF(C23&lt;25.5,"5","0")))))))</f>
        <v>5</v>
      </c>
      <c r="E23" s="18"/>
      <c r="F23" s="42"/>
      <c r="G23" s="12"/>
      <c r="H23" s="4"/>
      <c r="I23" s="4"/>
      <c r="J23" s="4"/>
      <c r="K23" s="4"/>
      <c r="L23" s="4"/>
      <c r="M23" s="4"/>
      <c r="N23" s="4"/>
      <c r="O23" s="4"/>
      <c r="P23" s="4"/>
    </row>
    <row r="24" spans="1:16" ht="23.25">
      <c r="A24" s="91" t="s">
        <v>19</v>
      </c>
      <c r="B24" s="104">
        <f t="shared" si="0"/>
        <v>3.12</v>
      </c>
      <c r="C24" s="104">
        <f t="shared" si="1"/>
        <v>1.2</v>
      </c>
      <c r="D24" s="107">
        <f>VALUE(IF(C24&lt;0.245,"0",IF(C24&lt;0.505,"1",IF(C24&lt;0.755,"2",IF(C24&lt;1.005,"3",IF(C24&lt;1.255,"4","5"))))))</f>
        <v>4</v>
      </c>
      <c r="E24" s="18"/>
      <c r="F24" s="42"/>
      <c r="G24" s="12"/>
      <c r="H24" s="4"/>
      <c r="I24" s="4"/>
      <c r="J24" s="4"/>
      <c r="K24" s="4"/>
      <c r="L24" s="4"/>
      <c r="M24" s="4"/>
      <c r="N24" s="4"/>
      <c r="O24" s="4"/>
      <c r="P24" s="4"/>
    </row>
    <row r="25" spans="1:16" ht="23.25">
      <c r="A25" s="91" t="s">
        <v>20</v>
      </c>
      <c r="B25" s="104">
        <f t="shared" si="0"/>
        <v>0.754</v>
      </c>
      <c r="C25" s="104">
        <f t="shared" si="1"/>
        <v>0.28999999999999998</v>
      </c>
      <c r="D25" s="107">
        <f>VALUE(IF(C25&lt;0.245,"5",IF(C25&lt;0.505,"4",IF(C25&lt;0.755,"3",IF(C25&lt;1.005,"2",IF(C25&lt;1.255,"1","0"))))))</f>
        <v>4</v>
      </c>
      <c r="E25" s="18"/>
      <c r="F25" s="42"/>
      <c r="G25" s="12"/>
      <c r="H25" s="4"/>
      <c r="I25" s="4"/>
      <c r="J25" s="4"/>
      <c r="K25" s="4"/>
      <c r="L25" s="4"/>
      <c r="M25" s="4"/>
      <c r="N25" s="4"/>
      <c r="O25" s="4"/>
      <c r="P25" s="4"/>
    </row>
    <row r="26" spans="1:16" ht="23.25">
      <c r="A26" s="91" t="s">
        <v>22</v>
      </c>
      <c r="B26" s="104">
        <f t="shared" si="0"/>
        <v>278.2</v>
      </c>
      <c r="C26" s="108">
        <f t="shared" si="1"/>
        <v>107</v>
      </c>
      <c r="D26" s="107">
        <f>VALUE(IF(C26&lt;74.5,"0",IF(C26&lt;90.5,"5",IF(C26&lt;105.5,"4",IF(C26&lt;120.5,"3",IF(C26&lt;135.5,"2",IF(C26&lt;150.5,"1","0")))))))</f>
        <v>3</v>
      </c>
      <c r="E26" s="18"/>
      <c r="F26" s="42"/>
      <c r="G26" s="12"/>
      <c r="H26" s="4"/>
      <c r="I26" s="4"/>
      <c r="J26" s="4"/>
      <c r="K26" s="4"/>
      <c r="L26" s="4"/>
      <c r="M26" s="4"/>
      <c r="N26" s="4"/>
      <c r="O26" s="4"/>
      <c r="P26" s="4"/>
    </row>
    <row r="27" spans="1:16" ht="23.25">
      <c r="A27" s="91" t="s">
        <v>21</v>
      </c>
      <c r="B27" s="104">
        <f t="shared" si="0"/>
        <v>34.06</v>
      </c>
      <c r="C27" s="108">
        <f t="shared" si="1"/>
        <v>13.100000000000001</v>
      </c>
      <c r="D27" s="107">
        <f>VALUE(IF(C27&lt;7.5,"0",IF(C27&gt;=750.5,"0",IF(C27&lt;16.5,"1",IF(C27&lt;24.5,"2",IF(C27&lt;32.5,"3",IF(C27&lt;40.5,"4",IF(C27&lt;=750.49,"5","0"))))))))</f>
        <v>1</v>
      </c>
      <c r="E27" s="18"/>
      <c r="F27" s="42"/>
      <c r="G27" s="12"/>
      <c r="H27" s="4"/>
      <c r="I27" s="4"/>
      <c r="J27" s="4"/>
      <c r="K27" s="4"/>
      <c r="L27" s="4"/>
      <c r="M27" s="4"/>
      <c r="N27" s="4"/>
      <c r="O27" s="4"/>
      <c r="P27" s="4"/>
    </row>
    <row r="28" spans="1:16" ht="23.25">
      <c r="A28" s="91" t="s">
        <v>23</v>
      </c>
      <c r="B28" s="104">
        <f t="shared" si="0"/>
        <v>1.1440000000000001</v>
      </c>
      <c r="C28" s="104">
        <f t="shared" si="1"/>
        <v>0.44</v>
      </c>
      <c r="D28" s="107">
        <f>VALUE(IF(C28&lt;0.135,"0",IF(C28&lt;0.285,"1",IF(C28&lt;0.425,"2",IF(C28&lt;0.565,"3",IF(C28&lt;0.705,"4",IF(C28&lt;11.255,"5","0")))))))</f>
        <v>3</v>
      </c>
      <c r="E28" s="18"/>
      <c r="F28" s="42"/>
      <c r="G28" s="12"/>
      <c r="H28" s="4"/>
      <c r="I28" s="4"/>
      <c r="J28" s="4"/>
      <c r="K28" s="4"/>
      <c r="L28" s="4"/>
      <c r="M28" s="4"/>
      <c r="N28" s="4"/>
      <c r="O28" s="4"/>
      <c r="P28" s="4"/>
    </row>
    <row r="29" spans="1:16" ht="23.25">
      <c r="A29" s="302"/>
      <c r="B29" s="303"/>
      <c r="C29" s="109" t="s">
        <v>0</v>
      </c>
      <c r="D29" s="110">
        <f>SUM(D21:D28)</f>
        <v>26</v>
      </c>
      <c r="E29" s="18"/>
      <c r="F29" s="42"/>
      <c r="G29" s="12"/>
      <c r="H29" s="4"/>
      <c r="I29" s="4"/>
      <c r="J29" s="4"/>
      <c r="K29" s="4"/>
      <c r="L29" s="4"/>
      <c r="M29" s="4"/>
      <c r="N29" s="4"/>
      <c r="O29" s="4"/>
      <c r="P29" s="4"/>
    </row>
    <row r="30" spans="1:16" ht="23.25">
      <c r="A30" s="73"/>
      <c r="B30" s="34"/>
      <c r="C30" s="34"/>
      <c r="D30" s="34"/>
      <c r="E30" s="18"/>
      <c r="F30" s="42"/>
      <c r="G30" s="12"/>
      <c r="H30" s="4"/>
      <c r="I30" s="4"/>
      <c r="J30" s="4"/>
      <c r="K30" s="4"/>
      <c r="L30" s="4"/>
      <c r="M30" s="4"/>
      <c r="N30" s="4"/>
      <c r="O30" s="4"/>
      <c r="P30" s="4"/>
    </row>
    <row r="31" spans="1:16" ht="23.25">
      <c r="A31" s="43"/>
      <c r="B31" s="44"/>
      <c r="C31" s="44"/>
      <c r="D31" s="44"/>
      <c r="E31" s="44"/>
      <c r="F31" s="45"/>
      <c r="G31" s="46"/>
      <c r="H31" s="4"/>
      <c r="I31" s="4"/>
      <c r="J31" s="4"/>
      <c r="K31" s="4"/>
      <c r="L31" s="4"/>
      <c r="M31" s="4"/>
      <c r="N31" s="4"/>
      <c r="O31" s="4"/>
      <c r="P31" s="4"/>
    </row>
    <row r="32" spans="1:16" ht="23.25">
      <c r="A32" s="4"/>
      <c r="B32" s="4"/>
      <c r="C32" s="4"/>
      <c r="D32" s="4"/>
      <c r="E32" s="4"/>
      <c r="F32" s="47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8" ht="23.25">
      <c r="A33" s="4"/>
      <c r="B33" s="4"/>
      <c r="C33" s="4"/>
      <c r="D33" s="4"/>
      <c r="E33" s="4"/>
      <c r="F33" s="47"/>
      <c r="G33" s="4"/>
      <c r="H33" s="4"/>
    </row>
    <row r="79" spans="1:16">
      <c r="I79" s="49"/>
      <c r="J79" s="49"/>
      <c r="K79" s="49"/>
      <c r="L79" s="49"/>
      <c r="M79" s="49"/>
      <c r="N79" s="49"/>
      <c r="O79" s="49"/>
      <c r="P79" s="49"/>
    </row>
    <row r="80" spans="1:16" s="49" customFormat="1">
      <c r="A80" s="5"/>
      <c r="B80" s="5"/>
      <c r="C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</sheetData>
  <sheetProtection algorithmName="SHA-512" hashValue="/9umn9Hv0rlz5s363fdMoY/Lg4VEr9SxZ+gHPVYAfEFlnR2uROfJ3c2R+DUmlLnNZfe6nvmg4RNsn59xuzQBag==" saltValue="1SD4Cms5Hd1TwRs4G8WR4A==" spinCount="100000" sheet="1" selectLockedCells="1"/>
  <mergeCells count="8">
    <mergeCell ref="A1:G1"/>
    <mergeCell ref="A29:B29"/>
    <mergeCell ref="A3:B3"/>
    <mergeCell ref="D5:F5"/>
    <mergeCell ref="E12:F12"/>
    <mergeCell ref="D4:F4"/>
    <mergeCell ref="D13:F14"/>
    <mergeCell ref="A6:B6"/>
  </mergeCells>
  <conditionalFormatting sqref="E12">
    <cfRule type="containsText" dxfId="124" priority="1" operator="containsText" text="ไม่">
      <formula>NOT(ISERROR(SEARCH("ไม่",E12)))</formula>
    </cfRule>
    <cfRule type="containsText" dxfId="123" priority="2" operator="containsText" text="ผ่าน">
      <formula>NOT(ISERROR(SEARCH("ผ่าน",E12)))</formula>
    </cfRule>
  </conditionalFormatting>
  <conditionalFormatting sqref="F6:F11">
    <cfRule type="containsText" dxfId="122" priority="3" operator="containsText" text="ไม่">
      <formula>NOT(ISERROR(SEARCH("ไม่",F6)))</formula>
    </cfRule>
    <cfRule type="containsText" dxfId="121" priority="29" operator="containsText" text="ผ่าน">
      <formula>NOT(ISERROR(SEARCH("ผ่าน",F6)))</formula>
    </cfRule>
  </conditionalFormatting>
  <conditionalFormatting sqref="H17">
    <cfRule type="containsText" dxfId="120" priority="6" operator="containsText" text="ไม่">
      <formula>NOT(ISERROR(SEARCH("ไม่",H17)))</formula>
    </cfRule>
    <cfRule type="containsText" dxfId="119" priority="7" operator="containsText" text="ผ่าน">
      <formula>NOT(ISERROR(SEARCH("ผ่าน",H17)))</formula>
    </cfRule>
    <cfRule type="containsText" dxfId="118" priority="8" operator="containsText" text="ไม่">
      <formula>NOT(ISERROR(SEARCH("ไม่",H17)))</formula>
    </cfRule>
  </conditionalFormatting>
  <pageMargins left="0.25" right="0.25" top="0.75" bottom="0.75" header="0.3" footer="0.3"/>
  <pageSetup paperSize="9" scale="70" orientation="portrait" horizontalDpi="360" verticalDpi="360" r:id="rId1"/>
  <ignoredErrors>
    <ignoredError sqref="F6:F7 F8:F11 E12 A20:D29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80"/>
  <sheetViews>
    <sheetView zoomScale="80" zoomScaleNormal="80" workbookViewId="0">
      <selection activeCell="B9" sqref="B9"/>
    </sheetView>
  </sheetViews>
  <sheetFormatPr defaultColWidth="9.125" defaultRowHeight="14.25"/>
  <cols>
    <col min="1" max="1" width="32.125" style="5" customWidth="1"/>
    <col min="2" max="2" width="40.75" style="5" customWidth="1"/>
    <col min="3" max="3" width="13.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120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80"/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48" customHeight="1">
      <c r="A3" s="304" t="s">
        <v>107</v>
      </c>
      <c r="B3" s="305"/>
      <c r="C3" s="7"/>
      <c r="D3" s="372" t="s">
        <v>116</v>
      </c>
      <c r="E3" s="373"/>
      <c r="F3" s="374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114</v>
      </c>
      <c r="B4" s="10" t="s">
        <v>121</v>
      </c>
      <c r="C4" s="11"/>
      <c r="D4" s="367" t="s">
        <v>2</v>
      </c>
      <c r="E4" s="368"/>
      <c r="F4" s="369"/>
      <c r="G4" s="12"/>
      <c r="H4" s="4"/>
      <c r="I4" s="4"/>
      <c r="J4" s="4"/>
      <c r="K4" s="4"/>
      <c r="O4" s="4"/>
      <c r="P4" s="4"/>
    </row>
    <row r="5" spans="1:16" ht="23.25" customHeight="1">
      <c r="A5" s="315" t="s">
        <v>59</v>
      </c>
      <c r="B5" s="316"/>
      <c r="C5" s="13"/>
      <c r="D5" s="105" t="s">
        <v>103</v>
      </c>
      <c r="E5" s="106"/>
      <c r="F5" s="111"/>
      <c r="G5" s="12"/>
      <c r="H5" s="4"/>
      <c r="I5" s="4"/>
      <c r="J5" s="4"/>
      <c r="K5" s="4"/>
      <c r="O5" s="4"/>
      <c r="P5" s="4"/>
    </row>
    <row r="6" spans="1:16" ht="23.25">
      <c r="A6" s="1" t="s">
        <v>17</v>
      </c>
      <c r="B6" s="24">
        <v>2.5</v>
      </c>
      <c r="C6" s="18"/>
      <c r="D6" s="90">
        <v>1</v>
      </c>
      <c r="E6" s="97" t="s">
        <v>6</v>
      </c>
      <c r="F6" s="112" t="str">
        <f>IF(B6&lt;3.5,"ผ่าน","ไม่ผ่าน")</f>
        <v>ผ่าน</v>
      </c>
      <c r="G6" s="12"/>
      <c r="H6" s="4"/>
      <c r="I6" s="4"/>
      <c r="J6" s="4"/>
      <c r="K6" s="4"/>
      <c r="O6" s="4"/>
      <c r="P6" s="4"/>
    </row>
    <row r="7" spans="1:16" ht="23.25">
      <c r="A7" s="1" t="s">
        <v>20</v>
      </c>
      <c r="B7" s="24">
        <v>8</v>
      </c>
      <c r="C7" s="18"/>
      <c r="D7" s="90">
        <v>2</v>
      </c>
      <c r="E7" s="97" t="s">
        <v>45</v>
      </c>
      <c r="F7" s="112" t="str">
        <f>IF(B7&lt;20.5,"ผ่าน","ไม่ผ่าน")</f>
        <v>ผ่าน</v>
      </c>
      <c r="G7" s="12"/>
      <c r="H7" s="4"/>
      <c r="I7" s="4"/>
      <c r="J7" s="4"/>
      <c r="K7" s="4"/>
      <c r="O7" s="4"/>
      <c r="P7" s="4"/>
    </row>
    <row r="8" spans="1:16" ht="23.25">
      <c r="A8" s="1" t="s">
        <v>19</v>
      </c>
      <c r="B8" s="24">
        <v>2.5</v>
      </c>
      <c r="C8" s="18"/>
      <c r="D8" s="90">
        <v>3</v>
      </c>
      <c r="E8" s="97" t="s">
        <v>118</v>
      </c>
      <c r="F8" s="112" t="str">
        <f>IF(B8&lt;5.5,"ไม่ผ่าน","ผ่าน")</f>
        <v>ไม่ผ่าน</v>
      </c>
      <c r="G8" s="12"/>
      <c r="H8" s="4"/>
      <c r="I8" s="4"/>
      <c r="J8" s="4"/>
      <c r="K8" s="4"/>
      <c r="O8" s="4"/>
      <c r="P8" s="4"/>
    </row>
    <row r="9" spans="1:16" ht="23.25">
      <c r="A9" s="1" t="s">
        <v>22</v>
      </c>
      <c r="B9" s="24">
        <v>150</v>
      </c>
      <c r="C9" s="18"/>
      <c r="D9" s="90">
        <v>4</v>
      </c>
      <c r="E9" s="97" t="s">
        <v>8</v>
      </c>
      <c r="F9" s="112" t="str">
        <f>IF(B9&lt;=300,"ผ่าน","ไม่ผ่าน")</f>
        <v>ผ่าน</v>
      </c>
      <c r="G9" s="12"/>
      <c r="H9" s="4"/>
      <c r="I9" s="4"/>
      <c r="J9" s="4"/>
      <c r="K9" s="4"/>
      <c r="O9" s="4"/>
      <c r="P9" s="4"/>
    </row>
    <row r="10" spans="1:16" ht="23.25">
      <c r="A10" s="36"/>
      <c r="B10" s="37"/>
      <c r="C10" s="18"/>
      <c r="D10" s="98" t="s">
        <v>1</v>
      </c>
      <c r="E10" s="309" t="str">
        <f>IF(OR(F6="ไม่ผ่าน",F7="ไม่ผ่าน",F8="ไม่ผ่าน",F9="ไม่ผ่าน"),"ไม่ผ่านเกณฑ์ HCL","ผ่านเกณฑ์ HCL")</f>
        <v>ไม่ผ่านเกณฑ์ HCL</v>
      </c>
      <c r="F10" s="309"/>
      <c r="G10" s="16"/>
      <c r="H10" s="4"/>
      <c r="I10" s="4"/>
      <c r="J10" s="4"/>
      <c r="K10" s="4"/>
      <c r="O10" s="4"/>
      <c r="P10" s="4"/>
    </row>
    <row r="11" spans="1:16" ht="23.25" customHeight="1">
      <c r="A11" s="73"/>
      <c r="B11" s="34"/>
      <c r="C11" s="65"/>
      <c r="D11" s="370" t="s">
        <v>119</v>
      </c>
      <c r="E11" s="370"/>
      <c r="F11" s="370"/>
      <c r="G11" s="16"/>
      <c r="H11" s="4"/>
      <c r="J11" s="4"/>
      <c r="K11" s="4"/>
      <c r="O11" s="4"/>
      <c r="P11" s="4"/>
    </row>
    <row r="12" spans="1:16" ht="23.25">
      <c r="A12" s="73"/>
      <c r="B12" s="34"/>
      <c r="C12" s="66"/>
      <c r="D12" s="371"/>
      <c r="E12" s="371"/>
      <c r="F12" s="371"/>
      <c r="G12" s="16"/>
      <c r="H12" s="4"/>
      <c r="I12" s="4"/>
      <c r="J12" s="4"/>
      <c r="K12" s="4"/>
      <c r="O12" s="4"/>
      <c r="P12" s="4"/>
    </row>
    <row r="13" spans="1:16" s="49" customFormat="1" ht="23.25">
      <c r="A13" s="73"/>
      <c r="B13" s="34"/>
      <c r="C13" s="25"/>
      <c r="D13" s="77"/>
      <c r="E13" s="77"/>
      <c r="F13" s="77"/>
      <c r="G13" s="16"/>
      <c r="H13" s="56"/>
      <c r="I13" s="3"/>
      <c r="J13" s="3"/>
      <c r="K13" s="3"/>
      <c r="O13" s="3"/>
      <c r="P13" s="3"/>
    </row>
    <row r="14" spans="1:16" ht="23.25">
      <c r="A14" s="73"/>
      <c r="B14" s="34"/>
      <c r="C14" s="25"/>
      <c r="D14" s="71"/>
      <c r="E14" s="18"/>
      <c r="F14" s="42"/>
      <c r="G14" s="12"/>
      <c r="H14" s="4"/>
      <c r="I14" s="2"/>
      <c r="J14" s="2"/>
      <c r="K14" s="19"/>
      <c r="O14" s="19"/>
      <c r="P14" s="19"/>
    </row>
    <row r="15" spans="1:16" ht="23.25" customHeight="1">
      <c r="A15" s="73"/>
      <c r="B15" s="34"/>
      <c r="C15" s="7"/>
      <c r="D15" s="71"/>
      <c r="E15" s="18"/>
      <c r="F15" s="42"/>
      <c r="G15" s="12"/>
      <c r="H15" s="21"/>
      <c r="I15" s="2"/>
      <c r="J15" s="22"/>
      <c r="K15" s="23"/>
      <c r="O15" s="23"/>
      <c r="P15" s="23"/>
    </row>
    <row r="16" spans="1:16" ht="23.25">
      <c r="A16" s="73"/>
      <c r="B16" s="34"/>
      <c r="C16" s="64"/>
      <c r="D16" s="18"/>
      <c r="E16" s="18"/>
      <c r="F16" s="38"/>
      <c r="G16" s="12"/>
      <c r="H16" s="21"/>
      <c r="I16" s="2"/>
      <c r="J16" s="21"/>
      <c r="K16" s="23"/>
      <c r="O16" s="23"/>
      <c r="P16" s="23"/>
    </row>
    <row r="17" spans="1:16" ht="23.25">
      <c r="A17" s="73"/>
      <c r="B17" s="34"/>
      <c r="C17" s="21"/>
      <c r="D17" s="3"/>
      <c r="E17" s="39"/>
      <c r="F17" s="40"/>
      <c r="G17" s="12"/>
      <c r="H17" s="21"/>
      <c r="I17" s="25"/>
      <c r="J17" s="25"/>
      <c r="K17" s="25"/>
      <c r="O17" s="25"/>
      <c r="P17" s="25"/>
    </row>
    <row r="18" spans="1:16" ht="23.25">
      <c r="A18" s="73"/>
      <c r="B18" s="34"/>
      <c r="C18" s="18"/>
      <c r="D18" s="60"/>
      <c r="E18" s="39"/>
      <c r="F18" s="40"/>
      <c r="G18" s="26"/>
      <c r="H18" s="13"/>
      <c r="O18" s="21"/>
      <c r="P18" s="21"/>
    </row>
    <row r="19" spans="1:16" ht="23.25">
      <c r="A19" s="73"/>
      <c r="B19" s="34"/>
      <c r="C19" s="18"/>
      <c r="D19" s="60"/>
      <c r="E19" s="39"/>
      <c r="F19" s="40"/>
      <c r="G19" s="27"/>
      <c r="H19" s="28"/>
      <c r="O19" s="21"/>
      <c r="P19" s="21"/>
    </row>
    <row r="20" spans="1:16" ht="23.25">
      <c r="A20" s="73"/>
      <c r="B20" s="34"/>
      <c r="C20" s="34"/>
      <c r="D20" s="7"/>
      <c r="E20" s="39"/>
      <c r="F20" s="40"/>
      <c r="G20" s="30"/>
      <c r="H20" s="23"/>
      <c r="L20" s="4"/>
      <c r="M20" s="4"/>
      <c r="N20" s="4"/>
      <c r="O20" s="4"/>
      <c r="P20" s="4"/>
    </row>
    <row r="21" spans="1:16" ht="23.25">
      <c r="A21" s="74"/>
      <c r="B21" s="75"/>
      <c r="C21" s="75"/>
      <c r="D21" s="79"/>
      <c r="E21" s="44"/>
      <c r="F21" s="45"/>
      <c r="G21" s="70"/>
      <c r="H21" s="21"/>
      <c r="L21" s="4"/>
      <c r="M21" s="4"/>
      <c r="N21" s="4"/>
      <c r="O21" s="4"/>
      <c r="P21" s="4"/>
    </row>
    <row r="22" spans="1:16" ht="23.25">
      <c r="A22" s="34"/>
      <c r="B22" s="34"/>
      <c r="C22" s="34"/>
      <c r="D22" s="38"/>
      <c r="E22" s="18"/>
      <c r="F22" s="42"/>
      <c r="G22" s="18"/>
      <c r="H22" s="18"/>
      <c r="L22" s="4"/>
      <c r="M22" s="4"/>
      <c r="N22" s="4"/>
      <c r="O22" s="4"/>
      <c r="P22" s="4"/>
    </row>
    <row r="23" spans="1:16" ht="23.25">
      <c r="C23" s="34"/>
      <c r="D23" s="38"/>
      <c r="E23" s="18"/>
      <c r="F23" s="42"/>
      <c r="G23" s="18"/>
      <c r="H23" s="18"/>
      <c r="L23" s="4"/>
      <c r="M23" s="4"/>
      <c r="N23" s="4"/>
      <c r="O23" s="4"/>
      <c r="P23" s="4"/>
    </row>
    <row r="24" spans="1:16" ht="23.25">
      <c r="D24" s="38"/>
      <c r="E24" s="18"/>
      <c r="F24" s="42"/>
      <c r="G24" s="18"/>
      <c r="H24" s="18"/>
      <c r="L24" s="4"/>
      <c r="M24" s="4"/>
      <c r="N24" s="4"/>
      <c r="O24" s="4"/>
      <c r="P24" s="4"/>
    </row>
    <row r="25" spans="1:16" ht="23.25">
      <c r="D25" s="38"/>
      <c r="E25" s="18"/>
      <c r="F25" s="42"/>
      <c r="G25" s="18"/>
      <c r="H25" s="18"/>
      <c r="L25" s="4"/>
      <c r="M25" s="4"/>
      <c r="N25" s="4"/>
      <c r="O25" s="4"/>
      <c r="P25" s="4"/>
    </row>
    <row r="26" spans="1:16" ht="23.25">
      <c r="D26" s="38"/>
      <c r="E26" s="18"/>
      <c r="F26" s="42"/>
      <c r="G26" s="18"/>
      <c r="H26" s="18"/>
      <c r="L26" s="4"/>
      <c r="M26" s="4"/>
      <c r="N26" s="4"/>
      <c r="O26" s="4"/>
      <c r="P26" s="4"/>
    </row>
    <row r="27" spans="1:16" ht="23.25">
      <c r="D27" s="18"/>
      <c r="E27" s="18"/>
      <c r="F27" s="42"/>
      <c r="G27" s="18"/>
      <c r="H27" s="18"/>
      <c r="I27" s="34"/>
      <c r="L27" s="4"/>
      <c r="M27" s="4"/>
      <c r="N27" s="4"/>
      <c r="O27" s="4"/>
      <c r="P27" s="4"/>
    </row>
    <row r="28" spans="1:16" ht="23.25">
      <c r="D28" s="18"/>
      <c r="E28" s="18"/>
      <c r="F28" s="42"/>
      <c r="G28" s="18"/>
      <c r="H28" s="18"/>
      <c r="I28" s="18"/>
      <c r="J28" s="4"/>
      <c r="K28" s="4"/>
      <c r="L28" s="4"/>
      <c r="M28" s="4"/>
      <c r="N28" s="4"/>
      <c r="O28" s="4"/>
      <c r="P28" s="4"/>
    </row>
    <row r="29" spans="1:16" ht="23.25">
      <c r="D29" s="18"/>
      <c r="E29" s="18"/>
      <c r="F29" s="42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23.25">
      <c r="G30" s="4"/>
      <c r="H30" s="4"/>
    </row>
    <row r="56" spans="1:2">
      <c r="A56" s="50"/>
      <c r="B56" s="51"/>
    </row>
    <row r="57" spans="1:2">
      <c r="A57" s="53" t="s">
        <v>10</v>
      </c>
      <c r="B57" s="53"/>
    </row>
    <row r="58" spans="1:2">
      <c r="A58" s="5" t="s">
        <v>9</v>
      </c>
    </row>
    <row r="59" spans="1:2">
      <c r="A59" s="5" t="s">
        <v>11</v>
      </c>
    </row>
    <row r="66" spans="1:16">
      <c r="C66" s="52"/>
    </row>
    <row r="76" spans="1:16">
      <c r="D76" s="52"/>
      <c r="E76" s="52"/>
      <c r="F76" s="52"/>
      <c r="I76" s="49"/>
      <c r="J76" s="49"/>
      <c r="K76" s="49"/>
      <c r="L76" s="49"/>
      <c r="M76" s="49"/>
      <c r="N76" s="49"/>
      <c r="O76" s="49"/>
      <c r="P76" s="49"/>
    </row>
    <row r="77" spans="1:16" s="49" customFormat="1">
      <c r="A77" s="5"/>
      <c r="B77" s="5"/>
      <c r="C77" s="5"/>
      <c r="D77" s="5"/>
      <c r="E77" s="5"/>
      <c r="F77" s="5"/>
      <c r="G77" s="52"/>
      <c r="H77" s="52"/>
      <c r="I77" s="5"/>
      <c r="J77" s="5"/>
      <c r="K77" s="5"/>
      <c r="L77" s="5"/>
      <c r="M77" s="5"/>
      <c r="N77" s="5"/>
      <c r="O77" s="5"/>
      <c r="P77" s="5"/>
    </row>
    <row r="78" spans="1:16">
      <c r="F78" s="5"/>
      <c r="G78" s="48"/>
    </row>
    <row r="79" spans="1:16">
      <c r="F79" s="5"/>
      <c r="G79" s="48"/>
    </row>
    <row r="80" spans="1:16">
      <c r="G80" s="48"/>
    </row>
  </sheetData>
  <sheetProtection algorithmName="SHA-512" hashValue="n+eFMKzEyTcGgbItCCeq8hCWf+ED2d8w5jE972W1Tb2DoXy5v1G3uCWMjqghPV9Xpus5RGnP6G3bcyxuCaWgaw==" saltValue="3Bax9lzBYVpVeetm8+6wLA==" spinCount="100000" sheet="1" objects="1" scenarios="1" selectLockedCells="1"/>
  <mergeCells count="7">
    <mergeCell ref="E10:F10"/>
    <mergeCell ref="D11:F12"/>
    <mergeCell ref="A1:G1"/>
    <mergeCell ref="A3:B3"/>
    <mergeCell ref="D3:F3"/>
    <mergeCell ref="D4:F4"/>
    <mergeCell ref="A5:B5"/>
  </mergeCells>
  <conditionalFormatting sqref="B6:B7">
    <cfRule type="expression" dxfId="44" priority="13">
      <formula>IF(#REF!=8,1)</formula>
    </cfRule>
  </conditionalFormatting>
  <conditionalFormatting sqref="E10">
    <cfRule type="containsText" dxfId="43" priority="8" operator="containsText" text="ไม่">
      <formula>NOT(ISERROR(SEARCH("ไม่",E10)))</formula>
    </cfRule>
    <cfRule type="containsText" dxfId="42" priority="9" operator="containsText" text="ผ่าน">
      <formula>NOT(ISERROR(SEARCH("ผ่าน",E10)))</formula>
    </cfRule>
  </conditionalFormatting>
  <conditionalFormatting sqref="F5:F9">
    <cfRule type="containsText" dxfId="41" priority="2" operator="containsText" text="ไม่">
      <formula>NOT(ISERROR(SEARCH("ไม่",F5)))</formula>
    </cfRule>
    <cfRule type="containsText" dxfId="40" priority="3" operator="containsText" text="ผ่าน">
      <formula>NOT(ISERROR(SEARCH("ผ่าน",F5)))</formula>
    </cfRule>
  </conditionalFormatting>
  <conditionalFormatting sqref="F6:F9">
    <cfRule type="expression" dxfId="39" priority="1">
      <formula>IF(F6="",1)</formula>
    </cfRule>
  </conditionalFormatting>
  <pageMargins left="0.25" right="0.25" top="0.75" bottom="0.75" header="0.3" footer="0.3"/>
  <pageSetup paperSize="9" scale="65" orientation="portrait" horizontalDpi="0" verticalDpi="0" r:id="rId1"/>
  <ignoredErrors>
    <ignoredError sqref="E10:F10 E7 E8 E9 F6:F9" unlocked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82"/>
  <sheetViews>
    <sheetView zoomScale="80" zoomScaleNormal="80" workbookViewId="0">
      <selection activeCell="B13" sqref="B13"/>
    </sheetView>
  </sheetViews>
  <sheetFormatPr defaultColWidth="9.125" defaultRowHeight="14.25"/>
  <cols>
    <col min="1" max="1" width="32.125" style="5" customWidth="1"/>
    <col min="2" max="2" width="43.625" style="5" customWidth="1"/>
    <col min="3" max="3" width="11.3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122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80" t="s">
        <v>123</v>
      </c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48" customHeight="1">
      <c r="A3" s="304" t="s">
        <v>107</v>
      </c>
      <c r="B3" s="305"/>
      <c r="C3" s="7"/>
      <c r="D3" s="7"/>
      <c r="E3" s="7"/>
      <c r="F3" s="7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26</v>
      </c>
      <c r="B4" s="10" t="s">
        <v>124</v>
      </c>
      <c r="C4" s="11"/>
      <c r="D4" s="310" t="s">
        <v>28</v>
      </c>
      <c r="E4" s="311"/>
      <c r="F4" s="312"/>
      <c r="G4" s="12"/>
      <c r="H4" s="4"/>
      <c r="I4" s="4"/>
      <c r="J4" s="4"/>
      <c r="K4" s="4"/>
      <c r="O4" s="4"/>
      <c r="P4" s="4"/>
    </row>
    <row r="5" spans="1:16" ht="23.25" customHeight="1">
      <c r="A5" s="63" t="s">
        <v>74</v>
      </c>
      <c r="B5" s="62" t="s">
        <v>148</v>
      </c>
      <c r="C5" s="13"/>
      <c r="D5" s="367" t="s">
        <v>2</v>
      </c>
      <c r="E5" s="368"/>
      <c r="F5" s="369"/>
      <c r="G5" s="12"/>
      <c r="H5" s="4"/>
      <c r="I5" s="4"/>
      <c r="J5" s="4"/>
      <c r="K5" s="4"/>
      <c r="O5" s="4"/>
      <c r="P5" s="4"/>
    </row>
    <row r="6" spans="1:16" ht="23.25">
      <c r="A6" s="9" t="s">
        <v>95</v>
      </c>
      <c r="B6" s="17">
        <v>85</v>
      </c>
      <c r="C6" s="18"/>
      <c r="D6" s="105" t="s">
        <v>103</v>
      </c>
      <c r="E6" s="106"/>
      <c r="F6" s="111"/>
      <c r="G6" s="12"/>
      <c r="H6" s="4"/>
      <c r="I6" s="4"/>
      <c r="J6" s="4"/>
      <c r="K6" s="4"/>
      <c r="O6" s="4"/>
      <c r="P6" s="4"/>
    </row>
    <row r="7" spans="1:16" ht="23.25">
      <c r="A7" s="315" t="s">
        <v>59</v>
      </c>
      <c r="B7" s="316"/>
      <c r="C7" s="18"/>
      <c r="D7" s="90">
        <v>1</v>
      </c>
      <c r="E7" s="91" t="s">
        <v>44</v>
      </c>
      <c r="F7" s="112" t="str">
        <f>IF(B9&lt;22.5,"ผ่าน","ไม่ผ่าน")</f>
        <v>ผ่าน</v>
      </c>
      <c r="G7" s="12"/>
      <c r="H7" s="4"/>
      <c r="I7" s="4"/>
      <c r="J7" s="4"/>
      <c r="K7" s="4"/>
      <c r="O7" s="4"/>
      <c r="P7" s="4"/>
    </row>
    <row r="8" spans="1:16" ht="23.25">
      <c r="A8" s="1" t="s">
        <v>15</v>
      </c>
      <c r="B8" s="59">
        <v>125</v>
      </c>
      <c r="C8" s="18"/>
      <c r="D8" s="90">
        <v>2</v>
      </c>
      <c r="E8" s="97" t="s">
        <v>45</v>
      </c>
      <c r="F8" s="112" t="str">
        <f>IF(B10&lt;20.5,"ผ่าน","ไม่ผ่าน")</f>
        <v>ผ่าน</v>
      </c>
      <c r="G8" s="12"/>
      <c r="H8" s="4"/>
      <c r="I8" s="4"/>
      <c r="J8" s="4"/>
      <c r="K8" s="4"/>
      <c r="M8" s="88"/>
      <c r="O8" s="4"/>
      <c r="P8" s="4"/>
    </row>
    <row r="9" spans="1:16" ht="23.25">
      <c r="A9" s="1" t="s">
        <v>16</v>
      </c>
      <c r="B9" s="24">
        <v>15</v>
      </c>
      <c r="C9" s="18"/>
      <c r="D9" s="90">
        <v>3</v>
      </c>
      <c r="E9" s="97" t="s">
        <v>118</v>
      </c>
      <c r="F9" s="112" t="str">
        <f>IF(B10&lt;2.5,"ไม่ผ่าน","ผ่าน")</f>
        <v>ผ่าน</v>
      </c>
      <c r="G9" s="12"/>
      <c r="H9" s="4"/>
      <c r="I9" s="4"/>
      <c r="J9" s="4"/>
      <c r="K9" s="4"/>
      <c r="O9" s="4"/>
      <c r="P9" s="4"/>
    </row>
    <row r="10" spans="1:16" ht="23.25">
      <c r="A10" s="1" t="s">
        <v>20</v>
      </c>
      <c r="B10" s="24">
        <v>20</v>
      </c>
      <c r="C10" s="18"/>
      <c r="D10" s="90">
        <v>4</v>
      </c>
      <c r="E10" s="97" t="s">
        <v>8</v>
      </c>
      <c r="F10" s="112" t="str">
        <f>IF(B12&lt;=300,"ผ่าน","ไม่ผ่าน")</f>
        <v>ผ่าน</v>
      </c>
      <c r="G10" s="16"/>
      <c r="H10" s="4"/>
      <c r="I10" s="4"/>
      <c r="J10" s="4"/>
      <c r="K10" s="4"/>
      <c r="O10" s="4"/>
      <c r="P10" s="4"/>
    </row>
    <row r="11" spans="1:16" ht="23.25">
      <c r="A11" s="1" t="s">
        <v>19</v>
      </c>
      <c r="B11" s="24">
        <v>2.5</v>
      </c>
      <c r="C11" s="18"/>
      <c r="D11" s="363" t="s">
        <v>43</v>
      </c>
      <c r="E11" s="364"/>
      <c r="F11" s="112"/>
      <c r="G11" s="16"/>
      <c r="H11" s="4"/>
      <c r="I11" s="4"/>
      <c r="J11" s="4"/>
      <c r="K11" s="4"/>
      <c r="O11" s="4"/>
      <c r="P11" s="4"/>
    </row>
    <row r="12" spans="1:16" ht="23.25">
      <c r="A12" s="1" t="s">
        <v>22</v>
      </c>
      <c r="B12" s="24">
        <v>200</v>
      </c>
      <c r="C12" s="65"/>
      <c r="D12" s="90">
        <v>5</v>
      </c>
      <c r="E12" s="91" t="s">
        <v>146</v>
      </c>
      <c r="F12" s="112" t="str">
        <f>IF(B18&lt;110.5,"ผ่าน","ไม่ผ่าน")</f>
        <v>ผ่าน</v>
      </c>
      <c r="G12" s="16"/>
      <c r="H12" s="4"/>
      <c r="I12" s="4"/>
      <c r="J12" s="4"/>
      <c r="K12" s="4"/>
      <c r="O12" s="4"/>
      <c r="P12" s="4"/>
    </row>
    <row r="13" spans="1:16" ht="23.25">
      <c r="A13" s="36"/>
      <c r="B13" s="37"/>
      <c r="C13" s="66"/>
      <c r="D13" s="90">
        <v>6</v>
      </c>
      <c r="E13" s="91" t="s">
        <v>147</v>
      </c>
      <c r="F13" s="112" t="str">
        <f>IF(B19&lt;110.5,"ผ่าน","ไม่ผ่าน")</f>
        <v>ผ่าน</v>
      </c>
      <c r="G13" s="16"/>
      <c r="H13" s="4"/>
      <c r="I13" s="4"/>
      <c r="J13" s="4"/>
      <c r="K13" s="4"/>
      <c r="O13" s="4"/>
      <c r="P13" s="4"/>
    </row>
    <row r="14" spans="1:16" s="49" customFormat="1" ht="23.25">
      <c r="A14" s="114" t="s">
        <v>30</v>
      </c>
      <c r="B14" s="116"/>
      <c r="C14" s="25"/>
      <c r="D14" s="98" t="s">
        <v>1</v>
      </c>
      <c r="E14" s="309" t="str">
        <f>IF(OR(F7="ไม่ผ่าน",F8="ไม่ผ่าน",F9="ไม่ผ่าน",F10="ไม่ผ่าน",F12="ไม่ผ่าน",F13="ไม่ผ่าน"),"ไม่ผ่านเกณฑ์ HCL","ผ่านเกณฑ์ HCL")</f>
        <v>ผ่านเกณฑ์ HCL</v>
      </c>
      <c r="F14" s="309"/>
      <c r="G14" s="82"/>
      <c r="H14" s="3"/>
      <c r="L14" s="3"/>
      <c r="M14" s="3"/>
    </row>
    <row r="15" spans="1:16" ht="23.25">
      <c r="A15" s="102" t="s">
        <v>48</v>
      </c>
      <c r="B15" s="107">
        <f>IF($B$5="1.คุกกี้",1,IF($B$5="2.เค้กชนิดหนัก เช่น ชีสเค้ก เค้กผลไม้ (มีผลไม้/นัต ตั้งแต่ 35%)",2,3))</f>
        <v>3</v>
      </c>
      <c r="C15" s="25"/>
      <c r="D15" s="370" t="s">
        <v>149</v>
      </c>
      <c r="E15" s="370"/>
      <c r="F15" s="370"/>
      <c r="G15" s="83"/>
      <c r="H15" s="19"/>
      <c r="L15" s="19"/>
      <c r="M15" s="19"/>
    </row>
    <row r="16" spans="1:16" ht="23.25" customHeight="1">
      <c r="A16" s="102" t="s">
        <v>143</v>
      </c>
      <c r="B16" s="107">
        <f>IF($B$15=1,30,IF($B$15=2,80,55))</f>
        <v>55</v>
      </c>
      <c r="C16" s="7"/>
      <c r="D16" s="371"/>
      <c r="E16" s="371"/>
      <c r="F16" s="371"/>
      <c r="G16" s="84"/>
      <c r="H16" s="23"/>
      <c r="L16" s="23"/>
      <c r="M16" s="23"/>
    </row>
    <row r="17" spans="1:16" ht="23.25">
      <c r="A17" s="119" t="s">
        <v>13</v>
      </c>
      <c r="B17" s="120" t="s">
        <v>77</v>
      </c>
      <c r="C17" s="64"/>
      <c r="D17" s="18"/>
      <c r="E17" s="21"/>
      <c r="F17" s="2"/>
      <c r="G17" s="12"/>
      <c r="H17" s="21"/>
      <c r="I17" s="2"/>
      <c r="J17" s="21"/>
      <c r="K17" s="23"/>
      <c r="O17" s="23"/>
      <c r="P17" s="23"/>
    </row>
    <row r="18" spans="1:16" ht="23.25">
      <c r="A18" s="91" t="s">
        <v>144</v>
      </c>
      <c r="B18" s="104">
        <f>B8*B6/100</f>
        <v>106.25</v>
      </c>
      <c r="C18" s="21"/>
      <c r="D18" s="71"/>
      <c r="E18" s="18"/>
      <c r="F18" s="42"/>
      <c r="G18" s="12"/>
      <c r="H18" s="21"/>
      <c r="I18" s="25"/>
      <c r="J18" s="25"/>
      <c r="K18" s="25"/>
      <c r="O18" s="25"/>
      <c r="P18" s="25"/>
    </row>
    <row r="19" spans="1:16" ht="23.25">
      <c r="A19" s="91" t="s">
        <v>145</v>
      </c>
      <c r="B19" s="104">
        <f>B8*B16/100</f>
        <v>68.75</v>
      </c>
      <c r="C19" s="18"/>
      <c r="D19" s="71"/>
      <c r="E19" s="18"/>
      <c r="F19" s="42"/>
      <c r="G19" s="26"/>
      <c r="H19" s="13"/>
      <c r="O19" s="21"/>
      <c r="P19" s="21"/>
    </row>
    <row r="20" spans="1:16" ht="23.25">
      <c r="A20" s="73"/>
      <c r="B20" s="34"/>
      <c r="C20" s="18"/>
      <c r="D20" s="3"/>
      <c r="E20" s="39"/>
      <c r="F20" s="40"/>
      <c r="G20" s="27"/>
      <c r="H20" s="28"/>
      <c r="O20" s="21"/>
      <c r="P20" s="21"/>
    </row>
    <row r="21" spans="1:16" ht="23.25">
      <c r="A21" s="73"/>
      <c r="B21" s="34"/>
      <c r="C21" s="34"/>
      <c r="D21" s="60"/>
      <c r="E21" s="39"/>
      <c r="F21" s="40"/>
      <c r="G21" s="30"/>
      <c r="H21" s="23"/>
      <c r="L21" s="4"/>
      <c r="M21" s="4"/>
      <c r="N21" s="4"/>
      <c r="O21" s="4"/>
      <c r="P21" s="4"/>
    </row>
    <row r="22" spans="1:16" ht="23.25">
      <c r="A22" s="74"/>
      <c r="B22" s="75"/>
      <c r="C22" s="75"/>
      <c r="D22" s="76"/>
      <c r="E22" s="68"/>
      <c r="F22" s="69"/>
      <c r="G22" s="70"/>
      <c r="H22" s="21"/>
      <c r="L22" s="4"/>
      <c r="M22" s="4"/>
      <c r="N22" s="4"/>
      <c r="O22" s="4"/>
      <c r="P22" s="4"/>
    </row>
    <row r="23" spans="1:16" ht="23.25">
      <c r="A23" s="34"/>
      <c r="B23" s="34"/>
      <c r="C23" s="34"/>
      <c r="D23" s="7"/>
      <c r="E23" s="39"/>
      <c r="F23" s="40"/>
      <c r="G23" s="18"/>
      <c r="H23" s="18"/>
      <c r="L23" s="4"/>
      <c r="M23" s="4"/>
      <c r="N23" s="4"/>
      <c r="O23" s="4"/>
      <c r="P23" s="4"/>
    </row>
    <row r="24" spans="1:16" ht="23.25">
      <c r="A24" s="34"/>
      <c r="B24" s="34"/>
      <c r="C24" s="34"/>
      <c r="D24" s="23"/>
      <c r="E24" s="18"/>
      <c r="F24" s="42"/>
      <c r="G24" s="18"/>
      <c r="H24" s="18"/>
      <c r="L24" s="4"/>
      <c r="M24" s="4"/>
      <c r="N24" s="4"/>
      <c r="O24" s="4"/>
      <c r="P24" s="4"/>
    </row>
    <row r="25" spans="1:16" ht="23.25">
      <c r="D25" s="38"/>
      <c r="E25" s="18"/>
      <c r="F25" s="42"/>
      <c r="G25" s="18"/>
      <c r="H25" s="18"/>
      <c r="L25" s="4"/>
      <c r="M25" s="4"/>
      <c r="N25" s="4"/>
      <c r="O25" s="4"/>
      <c r="P25" s="4"/>
    </row>
    <row r="26" spans="1:16" ht="23.25">
      <c r="D26" s="38"/>
      <c r="E26" s="18"/>
      <c r="F26" s="42"/>
      <c r="G26" s="18"/>
      <c r="H26" s="18"/>
      <c r="L26" s="4"/>
      <c r="M26" s="4"/>
      <c r="N26" s="4"/>
      <c r="O26" s="4"/>
      <c r="P26" s="4"/>
    </row>
    <row r="27" spans="1:16" ht="23.25">
      <c r="D27" s="38"/>
      <c r="E27" s="18"/>
      <c r="F27" s="42"/>
      <c r="G27" s="18"/>
      <c r="H27" s="18"/>
      <c r="L27" s="4"/>
      <c r="M27" s="4"/>
      <c r="N27" s="4"/>
      <c r="O27" s="4"/>
      <c r="P27" s="4"/>
    </row>
    <row r="28" spans="1:16" ht="23.25">
      <c r="D28" s="38"/>
      <c r="E28" s="18"/>
      <c r="F28" s="42"/>
      <c r="G28" s="18"/>
      <c r="H28" s="18"/>
      <c r="I28" s="34"/>
      <c r="L28" s="4"/>
      <c r="M28" s="4"/>
      <c r="N28" s="4"/>
      <c r="O28" s="4"/>
      <c r="P28" s="4"/>
    </row>
    <row r="29" spans="1:16" ht="23.25">
      <c r="D29" s="38"/>
      <c r="E29" s="18"/>
      <c r="F29" s="42"/>
      <c r="G29" s="18"/>
      <c r="H29" s="18"/>
      <c r="I29" s="18"/>
      <c r="J29" s="4"/>
      <c r="K29" s="4"/>
      <c r="L29" s="4"/>
      <c r="M29" s="4"/>
      <c r="N29" s="4"/>
      <c r="O29" s="4"/>
      <c r="P29" s="4"/>
    </row>
    <row r="30" spans="1:16" ht="23.25">
      <c r="D30" s="18"/>
      <c r="E30" s="18"/>
      <c r="F30" s="42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ht="23.25">
      <c r="D31" s="18"/>
      <c r="E31" s="18"/>
      <c r="F31" s="42"/>
      <c r="G31" s="4"/>
      <c r="H31" s="4"/>
    </row>
    <row r="32" spans="1:16" ht="23.25">
      <c r="D32" s="18"/>
      <c r="E32" s="18"/>
      <c r="F32" s="42"/>
    </row>
    <row r="65" spans="1:16">
      <c r="A65" s="50"/>
      <c r="B65" s="51"/>
    </row>
    <row r="66" spans="1:16">
      <c r="A66" s="53" t="s">
        <v>10</v>
      </c>
      <c r="B66" s="53"/>
    </row>
    <row r="67" spans="1:16">
      <c r="A67" s="5" t="s">
        <v>9</v>
      </c>
      <c r="C67" s="52"/>
    </row>
    <row r="68" spans="1:16">
      <c r="A68" s="5" t="s">
        <v>11</v>
      </c>
    </row>
    <row r="77" spans="1:16">
      <c r="I77" s="49"/>
      <c r="J77" s="49"/>
      <c r="K77" s="49"/>
      <c r="L77" s="49"/>
      <c r="M77" s="49"/>
      <c r="N77" s="49"/>
      <c r="O77" s="49"/>
      <c r="P77" s="49"/>
    </row>
    <row r="78" spans="1:16" s="49" customFormat="1">
      <c r="A78" s="5"/>
      <c r="B78" s="5"/>
      <c r="C78" s="5"/>
      <c r="D78" s="5"/>
      <c r="E78" s="5"/>
      <c r="F78" s="48"/>
      <c r="G78" s="52"/>
      <c r="H78" s="52"/>
      <c r="I78" s="5"/>
      <c r="J78" s="5"/>
      <c r="K78" s="5"/>
      <c r="L78" s="5"/>
      <c r="M78" s="5"/>
      <c r="N78" s="5"/>
      <c r="O78" s="5"/>
      <c r="P78" s="5"/>
    </row>
    <row r="79" spans="1:16">
      <c r="D79" s="52"/>
      <c r="E79" s="52"/>
      <c r="F79" s="52"/>
      <c r="G79" s="48"/>
    </row>
    <row r="80" spans="1:16">
      <c r="F80" s="5"/>
      <c r="G80" s="48"/>
    </row>
    <row r="81" spans="6:7">
      <c r="F81" s="5"/>
      <c r="G81" s="48"/>
    </row>
    <row r="82" spans="6:7">
      <c r="F82" s="5"/>
    </row>
  </sheetData>
  <sheetProtection algorithmName="SHA-512" hashValue="vFuJ1PqOl4LH3fQ96n9WSY0XQ1+zfXDJLFpqTuJQ6k4ZK0ObcMTpD0zpyjtDr2SMHIOHkY77Zpz4oIrhhGp7Ng==" saltValue="ypNSIBMcdBXCHnN3MPPZ3Q==" spinCount="100000" sheet="1" objects="1" scenarios="1" selectLockedCells="1"/>
  <mergeCells count="8">
    <mergeCell ref="E14:F14"/>
    <mergeCell ref="D15:F16"/>
    <mergeCell ref="A1:G1"/>
    <mergeCell ref="A3:B3"/>
    <mergeCell ref="D4:F4"/>
    <mergeCell ref="D5:F5"/>
    <mergeCell ref="A7:B7"/>
    <mergeCell ref="D11:E11"/>
  </mergeCells>
  <conditionalFormatting sqref="B8">
    <cfRule type="expression" dxfId="38" priority="15">
      <formula>IF(#REF!=3,1)</formula>
    </cfRule>
  </conditionalFormatting>
  <conditionalFormatting sqref="B9:B10">
    <cfRule type="expression" dxfId="37" priority="16">
      <formula>IF(#REF!=8,1)</formula>
    </cfRule>
  </conditionalFormatting>
  <conditionalFormatting sqref="E14">
    <cfRule type="containsText" dxfId="36" priority="11" operator="containsText" text="ไม่">
      <formula>NOT(ISERROR(SEARCH("ไม่",E14)))</formula>
    </cfRule>
    <cfRule type="containsText" dxfId="35" priority="12" operator="containsText" text="ผ่าน">
      <formula>NOT(ISERROR(SEARCH("ผ่าน",E14)))</formula>
    </cfRule>
  </conditionalFormatting>
  <conditionalFormatting sqref="F6:F11">
    <cfRule type="containsText" dxfId="34" priority="5" operator="containsText" text="ไม่">
      <formula>NOT(ISERROR(SEARCH("ไม่",F6)))</formula>
    </cfRule>
    <cfRule type="containsText" dxfId="33" priority="6" operator="containsText" text="ผ่าน">
      <formula>NOT(ISERROR(SEARCH("ผ่าน",F6)))</formula>
    </cfRule>
  </conditionalFormatting>
  <conditionalFormatting sqref="F7:F10">
    <cfRule type="expression" dxfId="32" priority="4">
      <formula>IF(F7="",1)</formula>
    </cfRule>
  </conditionalFormatting>
  <conditionalFormatting sqref="F12:F13">
    <cfRule type="expression" dxfId="31" priority="1">
      <formula>IF(F12="",1)</formula>
    </cfRule>
    <cfRule type="containsText" dxfId="30" priority="2" operator="containsText" text="ไม่">
      <formula>NOT(ISERROR(SEARCH("ไม่",F12)))</formula>
    </cfRule>
    <cfRule type="containsText" dxfId="29" priority="3" operator="containsText" text="ผ่าน">
      <formula>NOT(ISERROR(SEARCH("ผ่าน",F12)))</formula>
    </cfRule>
  </conditionalFormatting>
  <dataValidations count="1">
    <dataValidation type="list" allowBlank="1" showInputMessage="1" showErrorMessage="1" sqref="B5" xr:uid="{065CD80A-3E57-4EDC-B635-D4C9F770E3D4}">
      <formula1>"1.คุกกี้,2.เค้กชนิดหนัก เช่น ชีสเค้ก เค้กผลไม้ (มีผลไม้/นัต ตั้งแต่ 35%),3. เค้กชนิดเบา เช่น เค้กกาแฟ ชิฟฟอน สปันจ์เค้ก"</formula1>
    </dataValidation>
  </dataValidations>
  <pageMargins left="0.25" right="0.25" top="0.75" bottom="0.75" header="0.3" footer="0.3"/>
  <pageSetup paperSize="9" scale="65" orientation="portrait" horizontalDpi="0" verticalDpi="0" r:id="rId1"/>
  <ignoredErrors>
    <ignoredError sqref="D10:E10 D14:E14 E11:F11 D7:E7 D8:E8 D9:E9 F7:F10 F12:F13 F14 B15:B19" unlocked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85"/>
  <sheetViews>
    <sheetView zoomScale="80" zoomScaleNormal="80" workbookViewId="0">
      <selection activeCell="B12" sqref="B12"/>
    </sheetView>
  </sheetViews>
  <sheetFormatPr defaultColWidth="9.125" defaultRowHeight="14.25"/>
  <cols>
    <col min="1" max="1" width="32.125" style="5" customWidth="1"/>
    <col min="2" max="2" width="40.875" style="5" customWidth="1"/>
    <col min="3" max="3" width="13.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125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6"/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69" customHeight="1">
      <c r="A3" s="304" t="s">
        <v>56</v>
      </c>
      <c r="B3" s="305"/>
      <c r="C3" s="7"/>
      <c r="D3" s="7"/>
      <c r="E3" s="7"/>
      <c r="F3" s="7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26</v>
      </c>
      <c r="B4" s="10" t="s">
        <v>128</v>
      </c>
      <c r="C4" s="11"/>
      <c r="D4" s="310" t="s">
        <v>28</v>
      </c>
      <c r="E4" s="311"/>
      <c r="F4" s="312"/>
      <c r="G4" s="12"/>
      <c r="H4" s="4"/>
      <c r="I4" s="4"/>
      <c r="J4" s="4"/>
      <c r="K4" s="4"/>
      <c r="O4" s="4"/>
      <c r="P4" s="4"/>
    </row>
    <row r="5" spans="1:16" ht="68.25" customHeight="1">
      <c r="A5" s="63" t="s">
        <v>109</v>
      </c>
      <c r="B5" s="62" t="s">
        <v>129</v>
      </c>
      <c r="C5" s="11"/>
      <c r="D5" s="367" t="s">
        <v>92</v>
      </c>
      <c r="E5" s="368"/>
      <c r="F5" s="369"/>
      <c r="G5" s="12"/>
      <c r="H5" s="4"/>
      <c r="I5" s="4"/>
      <c r="J5" s="4"/>
      <c r="K5" s="4"/>
      <c r="O5" s="4"/>
      <c r="P5" s="4"/>
    </row>
    <row r="6" spans="1:16" ht="23.25">
      <c r="A6" s="9" t="s">
        <v>95</v>
      </c>
      <c r="B6" s="17">
        <v>70</v>
      </c>
      <c r="C6" s="13"/>
      <c r="D6" s="105" t="s">
        <v>126</v>
      </c>
      <c r="E6" s="106"/>
      <c r="F6" s="113"/>
      <c r="G6" s="12"/>
      <c r="H6" s="4"/>
      <c r="I6" s="4"/>
      <c r="J6" s="4"/>
      <c r="K6" s="4"/>
      <c r="O6" s="4"/>
      <c r="P6" s="4"/>
    </row>
    <row r="7" spans="1:16" ht="23.25">
      <c r="A7" s="315" t="s">
        <v>89</v>
      </c>
      <c r="B7" s="316"/>
      <c r="C7" s="18"/>
      <c r="D7" s="90">
        <v>1</v>
      </c>
      <c r="E7" s="91" t="s">
        <v>44</v>
      </c>
      <c r="F7" s="112" t="str">
        <f>IF(C17&lt;3.255,"ผ่าน","ไม่ผ่าน")</f>
        <v>ผ่าน</v>
      </c>
      <c r="G7" s="12"/>
      <c r="H7" s="4"/>
      <c r="I7" s="4"/>
      <c r="J7" s="4"/>
      <c r="K7" s="4"/>
      <c r="O7" s="4"/>
      <c r="P7" s="4"/>
    </row>
    <row r="8" spans="1:16" ht="23.25">
      <c r="A8" s="1" t="s">
        <v>15</v>
      </c>
      <c r="B8" s="59">
        <v>250</v>
      </c>
      <c r="C8" s="18"/>
      <c r="D8" s="90">
        <v>2</v>
      </c>
      <c r="E8" s="91" t="s">
        <v>45</v>
      </c>
      <c r="F8" s="112" t="str">
        <f>IF($B$14=1,IF(C18&lt;2.55,"ผ่าน","ไม่ผ่าน"),IF(C18&lt;3.755,"ผ่าน","ไม่ผ่าน"))</f>
        <v>ผ่าน</v>
      </c>
      <c r="G8" s="12"/>
      <c r="H8" s="4"/>
      <c r="I8" s="4"/>
      <c r="J8" s="4"/>
      <c r="K8" s="4"/>
      <c r="O8" s="4"/>
      <c r="P8" s="4"/>
    </row>
    <row r="9" spans="1:16" ht="23.25">
      <c r="A9" s="1" t="s">
        <v>16</v>
      </c>
      <c r="B9" s="24">
        <v>5</v>
      </c>
      <c r="C9" s="18"/>
      <c r="D9" s="90">
        <v>3</v>
      </c>
      <c r="E9" s="97" t="s">
        <v>8</v>
      </c>
      <c r="F9" s="112" t="str">
        <f>IF($B$14=1,IF(C19&lt;=175,"ผ่าน","ไม่ผ่าน"),IF(C19&lt;=150,"ผ่าน","ไม่ผ่าน"))</f>
        <v>ผ่าน</v>
      </c>
      <c r="G9" s="12"/>
      <c r="H9" s="4"/>
      <c r="I9" s="4"/>
      <c r="J9" s="4"/>
      <c r="K9" s="4"/>
      <c r="O9" s="4"/>
      <c r="P9" s="4"/>
    </row>
    <row r="10" spans="1:16" ht="23.25">
      <c r="A10" s="1" t="s">
        <v>20</v>
      </c>
      <c r="B10" s="24">
        <v>6</v>
      </c>
      <c r="C10" s="18"/>
      <c r="D10" s="363" t="s">
        <v>83</v>
      </c>
      <c r="E10" s="364"/>
      <c r="F10" s="112"/>
      <c r="G10" s="16"/>
      <c r="H10" s="4"/>
      <c r="I10" s="4"/>
      <c r="J10" s="4"/>
      <c r="K10" s="4"/>
      <c r="O10" s="4"/>
      <c r="P10" s="4"/>
    </row>
    <row r="11" spans="1:16" ht="23.25">
      <c r="A11" s="1" t="s">
        <v>22</v>
      </c>
      <c r="B11" s="24">
        <v>400</v>
      </c>
      <c r="C11" s="18"/>
      <c r="D11" s="90">
        <v>4</v>
      </c>
      <c r="E11" s="97" t="s">
        <v>127</v>
      </c>
      <c r="F11" s="112" t="str">
        <f>IF(AND(B16&gt;149.4,B16&lt;250.5),"ผ่าน","ไม่ผ่าน")</f>
        <v>ผ่าน</v>
      </c>
      <c r="G11" s="16"/>
      <c r="H11" s="4"/>
      <c r="I11" s="4"/>
      <c r="J11" s="4"/>
      <c r="K11" s="4"/>
      <c r="O11" s="4"/>
      <c r="P11" s="4"/>
    </row>
    <row r="12" spans="1:16" ht="23.25">
      <c r="A12" s="36"/>
      <c r="B12" s="37"/>
      <c r="C12" s="18"/>
      <c r="D12" s="98" t="s">
        <v>1</v>
      </c>
      <c r="E12" s="309" t="str">
        <f>IF(OR(F7="ไม่ผ่าน",F9="ไม่ผ่าน",F11="ไม่ผ่าน"),"ไม่ผ่านเกณฑ์ HCL","ผ่านเกณฑ์ HCL")</f>
        <v>ผ่านเกณฑ์ HCL</v>
      </c>
      <c r="F12" s="309"/>
      <c r="G12" s="16"/>
      <c r="H12" s="4"/>
      <c r="I12" s="4"/>
      <c r="J12" s="4"/>
      <c r="K12" s="4"/>
      <c r="O12" s="4"/>
      <c r="P12" s="4"/>
    </row>
    <row r="13" spans="1:16" ht="23.25">
      <c r="A13" s="114" t="s">
        <v>30</v>
      </c>
      <c r="B13" s="115"/>
      <c r="C13" s="116"/>
      <c r="D13" s="370" t="s">
        <v>119</v>
      </c>
      <c r="E13" s="370"/>
      <c r="F13" s="370"/>
      <c r="G13" s="16"/>
      <c r="H13" s="4"/>
      <c r="I13" s="4"/>
      <c r="J13" s="4"/>
      <c r="K13" s="4"/>
      <c r="O13" s="4"/>
      <c r="P13" s="4"/>
    </row>
    <row r="14" spans="1:16" s="49" customFormat="1" ht="23.25">
      <c r="A14" s="102" t="s">
        <v>48</v>
      </c>
      <c r="B14" s="107">
        <f>IF($B$5="1.กลุ่มผลิตภัณฑ์อาหารว่าง ชนิดไส้เค็ม/เนื้อสัตว์ เช่น แซนด์วิช แฮมเบอร์เกอร์ ขนมปังมีไส้ และซาลาเปา",1,2)</f>
        <v>1</v>
      </c>
      <c r="C14" s="117"/>
      <c r="D14" s="371"/>
      <c r="E14" s="371"/>
      <c r="F14" s="371"/>
      <c r="G14" s="16"/>
      <c r="H14" s="56"/>
      <c r="I14" s="3"/>
      <c r="J14" s="3"/>
      <c r="K14" s="3"/>
      <c r="O14" s="3"/>
      <c r="P14" s="3"/>
    </row>
    <row r="15" spans="1:16" ht="23.25">
      <c r="A15" s="119" t="s">
        <v>13</v>
      </c>
      <c r="B15" s="120" t="s">
        <v>12</v>
      </c>
      <c r="C15" s="123" t="s">
        <v>24</v>
      </c>
      <c r="D15" s="81"/>
      <c r="E15" s="81"/>
      <c r="F15" s="81"/>
      <c r="G15" s="12"/>
      <c r="H15" s="4"/>
      <c r="I15" s="2"/>
      <c r="J15" s="2"/>
      <c r="K15" s="19"/>
      <c r="O15" s="19"/>
      <c r="P15" s="19"/>
    </row>
    <row r="16" spans="1:16" ht="23.25" customHeight="1">
      <c r="A16" s="124" t="s">
        <v>15</v>
      </c>
      <c r="B16" s="104">
        <f>B8*$B$6/100</f>
        <v>175</v>
      </c>
      <c r="C16" s="121"/>
      <c r="D16" s="71"/>
      <c r="E16" s="18"/>
      <c r="F16" s="42"/>
      <c r="G16" s="12"/>
      <c r="H16" s="21"/>
      <c r="I16" s="2"/>
      <c r="J16" s="22"/>
      <c r="K16" s="23"/>
      <c r="O16" s="23"/>
      <c r="P16" s="23"/>
    </row>
    <row r="17" spans="1:16" ht="23.25">
      <c r="A17" s="124" t="s">
        <v>16</v>
      </c>
      <c r="B17" s="104"/>
      <c r="C17" s="121">
        <f>B9*100/$B$8</f>
        <v>2</v>
      </c>
      <c r="D17" s="71"/>
      <c r="E17" s="18"/>
      <c r="F17" s="42"/>
      <c r="G17" s="12"/>
      <c r="H17" s="21"/>
      <c r="I17" s="2"/>
      <c r="J17" s="21"/>
      <c r="K17" s="23"/>
      <c r="O17" s="23"/>
      <c r="P17" s="23"/>
    </row>
    <row r="18" spans="1:16" ht="23.25">
      <c r="A18" s="124" t="s">
        <v>20</v>
      </c>
      <c r="B18" s="104"/>
      <c r="C18" s="121">
        <f t="shared" ref="C18:C19" si="0">B10*100/$B$8</f>
        <v>2.4</v>
      </c>
      <c r="D18" s="34"/>
      <c r="E18" s="34"/>
      <c r="F18" s="32"/>
      <c r="G18" s="12"/>
      <c r="H18" s="21"/>
      <c r="I18" s="25"/>
      <c r="J18" s="25"/>
      <c r="K18" s="25"/>
      <c r="O18" s="25"/>
      <c r="P18" s="25"/>
    </row>
    <row r="19" spans="1:16" ht="23.25">
      <c r="A19" s="124" t="s">
        <v>22</v>
      </c>
      <c r="B19" s="104"/>
      <c r="C19" s="121">
        <f t="shared" si="0"/>
        <v>160</v>
      </c>
      <c r="D19" s="34"/>
      <c r="E19" s="34"/>
      <c r="F19" s="32"/>
      <c r="G19" s="26"/>
      <c r="H19" s="13"/>
      <c r="O19" s="21"/>
      <c r="P19" s="21"/>
    </row>
    <row r="20" spans="1:16" ht="23.25">
      <c r="A20" s="36"/>
      <c r="B20" s="18"/>
      <c r="C20" s="18"/>
      <c r="D20" s="34"/>
      <c r="E20" s="34"/>
      <c r="F20" s="34"/>
      <c r="G20" s="27"/>
      <c r="H20" s="28"/>
      <c r="O20" s="21"/>
      <c r="P20" s="21"/>
    </row>
    <row r="21" spans="1:16" ht="23.25">
      <c r="A21" s="74"/>
      <c r="B21" s="75"/>
      <c r="C21" s="75"/>
      <c r="D21" s="85"/>
      <c r="E21" s="85"/>
      <c r="F21" s="79"/>
      <c r="G21" s="86"/>
      <c r="H21" s="23"/>
      <c r="L21" s="4"/>
      <c r="M21" s="4"/>
      <c r="N21" s="4"/>
      <c r="O21" s="4"/>
      <c r="P21" s="4"/>
    </row>
    <row r="22" spans="1:16" ht="23.25">
      <c r="A22" s="34"/>
      <c r="B22" s="34"/>
      <c r="C22" s="34"/>
      <c r="D22" s="18"/>
      <c r="E22" s="18"/>
      <c r="F22" s="38"/>
      <c r="G22" s="21"/>
      <c r="H22" s="21"/>
      <c r="L22" s="4"/>
      <c r="M22" s="4"/>
      <c r="N22" s="4"/>
      <c r="O22" s="4"/>
      <c r="P22" s="4"/>
    </row>
    <row r="23" spans="1:16" ht="23.25">
      <c r="A23" s="34"/>
      <c r="B23" s="34"/>
      <c r="C23" s="34"/>
      <c r="D23" s="3"/>
      <c r="E23" s="39"/>
      <c r="F23" s="40"/>
      <c r="G23" s="72"/>
      <c r="H23" s="21"/>
      <c r="L23" s="4"/>
      <c r="M23" s="4"/>
      <c r="N23" s="4"/>
      <c r="O23" s="4"/>
      <c r="P23" s="4"/>
    </row>
    <row r="24" spans="1:16" s="49" customFormat="1" ht="23.25">
      <c r="A24" s="34"/>
      <c r="B24" s="34"/>
      <c r="C24" s="34"/>
      <c r="D24" s="60"/>
      <c r="E24" s="39"/>
      <c r="F24" s="40"/>
      <c r="G24" s="72"/>
      <c r="H24" s="21"/>
      <c r="L24" s="56"/>
      <c r="M24" s="56"/>
      <c r="N24" s="56"/>
      <c r="O24" s="56"/>
      <c r="P24" s="56"/>
    </row>
    <row r="25" spans="1:16" s="49" customFormat="1" ht="23.25">
      <c r="A25" s="34"/>
      <c r="B25" s="34"/>
      <c r="C25" s="34"/>
      <c r="D25" s="60"/>
      <c r="E25" s="39"/>
      <c r="F25" s="40"/>
      <c r="G25" s="72"/>
      <c r="H25" s="21"/>
      <c r="L25" s="56"/>
      <c r="M25" s="56"/>
      <c r="N25" s="56"/>
      <c r="O25" s="56"/>
      <c r="P25" s="56"/>
    </row>
    <row r="26" spans="1:16" ht="23.25">
      <c r="A26" s="34"/>
      <c r="B26" s="34"/>
      <c r="C26" s="34"/>
      <c r="D26" s="7"/>
      <c r="E26" s="39"/>
      <c r="F26" s="40"/>
      <c r="G26" s="72"/>
      <c r="H26" s="21"/>
      <c r="L26" s="4"/>
      <c r="M26" s="4"/>
      <c r="N26" s="4"/>
      <c r="O26" s="4"/>
      <c r="P26" s="4"/>
    </row>
    <row r="27" spans="1:16" ht="23.25">
      <c r="A27" s="34"/>
      <c r="B27" s="34"/>
      <c r="C27" s="34"/>
      <c r="D27" s="23"/>
      <c r="E27" s="18"/>
      <c r="F27" s="42"/>
      <c r="G27" s="18"/>
      <c r="H27" s="18"/>
      <c r="L27" s="4"/>
      <c r="M27" s="4"/>
      <c r="N27" s="4"/>
      <c r="O27" s="4"/>
      <c r="P27" s="4"/>
    </row>
    <row r="28" spans="1:16" ht="23.25">
      <c r="D28" s="38"/>
      <c r="E28" s="18"/>
      <c r="F28" s="42"/>
      <c r="G28" s="18"/>
      <c r="H28" s="18"/>
      <c r="L28" s="4"/>
      <c r="M28" s="4"/>
      <c r="N28" s="4"/>
      <c r="O28" s="4"/>
      <c r="P28" s="4"/>
    </row>
    <row r="29" spans="1:16" ht="23.25">
      <c r="D29" s="38"/>
      <c r="E29" s="18"/>
      <c r="F29" s="42"/>
      <c r="G29" s="18"/>
      <c r="H29" s="18"/>
      <c r="L29" s="4"/>
      <c r="M29" s="4"/>
      <c r="N29" s="4"/>
      <c r="O29" s="4"/>
      <c r="P29" s="4"/>
    </row>
    <row r="30" spans="1:16" ht="23.25">
      <c r="D30" s="38"/>
      <c r="E30" s="18"/>
      <c r="F30" s="42"/>
      <c r="G30" s="18"/>
      <c r="H30" s="18"/>
      <c r="L30" s="4"/>
      <c r="M30" s="4"/>
      <c r="N30" s="4"/>
      <c r="O30" s="4"/>
      <c r="P30" s="4"/>
    </row>
    <row r="31" spans="1:16" ht="23.25">
      <c r="D31" s="38"/>
      <c r="E31" s="18"/>
      <c r="F31" s="42"/>
      <c r="G31" s="18"/>
      <c r="H31" s="18"/>
      <c r="L31" s="4"/>
      <c r="M31" s="4"/>
      <c r="N31" s="4"/>
      <c r="O31" s="4"/>
      <c r="P31" s="4"/>
    </row>
    <row r="32" spans="1:16" ht="23.25">
      <c r="D32" s="38"/>
      <c r="E32" s="18"/>
      <c r="F32" s="42"/>
      <c r="G32" s="18"/>
      <c r="H32" s="18"/>
      <c r="L32" s="4"/>
      <c r="M32" s="4"/>
      <c r="N32" s="4"/>
      <c r="O32" s="4"/>
      <c r="P32" s="4"/>
    </row>
    <row r="33" spans="4:16" ht="23.25">
      <c r="D33" s="18"/>
      <c r="E33" s="18"/>
      <c r="F33" s="42"/>
      <c r="G33" s="18"/>
      <c r="H33" s="18"/>
      <c r="I33" s="4"/>
      <c r="J33" s="4"/>
      <c r="K33" s="4"/>
      <c r="L33" s="4"/>
      <c r="M33" s="4"/>
      <c r="N33" s="4"/>
      <c r="O33" s="4"/>
      <c r="P33" s="4"/>
    </row>
    <row r="34" spans="4:16" ht="23.25">
      <c r="D34" s="18"/>
      <c r="E34" s="18"/>
      <c r="F34" s="42"/>
      <c r="G34" s="18"/>
      <c r="H34" s="18"/>
      <c r="I34" s="4"/>
      <c r="J34" s="4"/>
      <c r="K34" s="4"/>
      <c r="L34" s="4"/>
      <c r="M34" s="4"/>
      <c r="N34" s="4"/>
      <c r="O34" s="4"/>
      <c r="P34" s="4"/>
    </row>
    <row r="35" spans="4:16" ht="23.25">
      <c r="D35" s="18"/>
      <c r="E35" s="18"/>
      <c r="F35" s="42"/>
      <c r="G35" s="18"/>
      <c r="H35" s="18"/>
    </row>
    <row r="36" spans="4:16">
      <c r="G36" s="34"/>
      <c r="H36" s="34"/>
    </row>
    <row r="67" spans="1:3">
      <c r="A67" s="50"/>
      <c r="B67" s="51"/>
      <c r="C67" s="52"/>
    </row>
    <row r="68" spans="1:3">
      <c r="A68" s="53" t="s">
        <v>10</v>
      </c>
      <c r="B68" s="53"/>
    </row>
    <row r="69" spans="1:3">
      <c r="A69" s="5" t="s">
        <v>9</v>
      </c>
    </row>
    <row r="70" spans="1:3">
      <c r="A70" s="5" t="s">
        <v>11</v>
      </c>
    </row>
    <row r="81" spans="1:16">
      <c r="I81" s="49"/>
      <c r="J81" s="49"/>
      <c r="K81" s="49"/>
      <c r="L81" s="49"/>
      <c r="M81" s="49"/>
      <c r="N81" s="49"/>
      <c r="O81" s="49"/>
      <c r="P81" s="49"/>
    </row>
    <row r="82" spans="1:16" s="49" customFormat="1">
      <c r="A82" s="5"/>
      <c r="B82" s="5"/>
      <c r="C82" s="5"/>
      <c r="D82" s="52"/>
      <c r="E82" s="52"/>
      <c r="F82" s="52"/>
      <c r="G82" s="52"/>
      <c r="H82" s="52"/>
      <c r="I82" s="5"/>
      <c r="J82" s="5"/>
      <c r="K82" s="5"/>
      <c r="L82" s="5"/>
      <c r="M82" s="5"/>
      <c r="N82" s="5"/>
      <c r="O82" s="5"/>
      <c r="P82" s="5"/>
    </row>
    <row r="83" spans="1:16">
      <c r="F83" s="5"/>
      <c r="G83" s="48"/>
    </row>
    <row r="84" spans="1:16">
      <c r="F84" s="5"/>
      <c r="G84" s="48"/>
    </row>
    <row r="85" spans="1:16">
      <c r="F85" s="5"/>
      <c r="G85" s="48"/>
    </row>
  </sheetData>
  <sheetProtection algorithmName="SHA-512" hashValue="YfgoZErMacXNzdJdnQxdiBsKmm7+6Ieq6OHWjytgCvuUbq3qAyUleg68w1KVb15uQI2Fn0McmwO+mG14rdT4eA==" saltValue="omFR2RQrs48+EvLYGyfYBw==" spinCount="100000" sheet="1" objects="1" scenarios="1" selectLockedCells="1"/>
  <mergeCells count="8">
    <mergeCell ref="A7:B7"/>
    <mergeCell ref="E12:F12"/>
    <mergeCell ref="D13:F14"/>
    <mergeCell ref="A1:G1"/>
    <mergeCell ref="A3:B3"/>
    <mergeCell ref="D4:F4"/>
    <mergeCell ref="D5:F5"/>
    <mergeCell ref="D10:E10"/>
  </mergeCells>
  <conditionalFormatting sqref="E12">
    <cfRule type="containsText" dxfId="28" priority="9" operator="containsText" text="ไม่">
      <formula>NOT(ISERROR(SEARCH("ไม่",E12)))</formula>
    </cfRule>
    <cfRule type="containsText" dxfId="27" priority="10" operator="containsText" text="ผ่าน">
      <formula>NOT(ISERROR(SEARCH("ผ่าน",E12)))</formula>
    </cfRule>
  </conditionalFormatting>
  <conditionalFormatting sqref="F6:F11">
    <cfRule type="containsText" dxfId="26" priority="11" operator="containsText" text="ไม่">
      <formula>NOT(ISERROR(SEARCH("ไม่",F6)))</formula>
    </cfRule>
    <cfRule type="containsText" dxfId="25" priority="12" operator="containsText" text="ผ่าน">
      <formula>NOT(ISERROR(SEARCH("ผ่าน",F6)))</formula>
    </cfRule>
  </conditionalFormatting>
  <dataValidations count="1">
    <dataValidation type="list" allowBlank="1" showInputMessage="1" showErrorMessage="1" sqref="B5" xr:uid="{00000000-0002-0000-0B00-000000000000}">
      <formula1>"1.กลุ่มผลิตภัณฑ์อาหารว่าง ชนิดไส้เค็ม/เนื้อสัตว์ เช่น แซนด์วิช แฮมเบอร์เกอร์ ขนมปังมีไส้ และซาลาเปา,2.กลุ่มผลิตภัณฑ์อาหารว่าง ชนิดไส้หวาน/ไส้ครีม/คัสตาร์ด/แยม/ผลไม้ เช่น แซนด์วิช ขนมปังมีไส้ ซาลาเปา"</formula1>
    </dataValidation>
  </dataValidations>
  <pageMargins left="0.25" right="0.25" top="0.75" bottom="0.75" header="0.3" footer="0.3"/>
  <pageSetup paperSize="9" scale="65" orientation="portrait" horizontalDpi="0" verticalDpi="0" r:id="rId1"/>
  <ignoredErrors>
    <ignoredError sqref="B14:C16 D7:F12 C17:C19" unlockedFormula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81"/>
  <sheetViews>
    <sheetView zoomScale="80" zoomScaleNormal="80" workbookViewId="0">
      <selection activeCell="D14" sqref="D14:F16"/>
    </sheetView>
  </sheetViews>
  <sheetFormatPr defaultColWidth="9.125" defaultRowHeight="14.25"/>
  <cols>
    <col min="1" max="1" width="32.125" style="5" customWidth="1"/>
    <col min="2" max="2" width="40.75" style="5" customWidth="1"/>
    <col min="3" max="3" width="13.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130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6"/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69" customHeight="1">
      <c r="A3" s="304" t="s">
        <v>56</v>
      </c>
      <c r="B3" s="305"/>
      <c r="C3" s="7"/>
      <c r="D3" s="7"/>
      <c r="E3" s="7"/>
      <c r="F3" s="7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26</v>
      </c>
      <c r="B4" s="10" t="s">
        <v>131</v>
      </c>
      <c r="C4" s="11"/>
      <c r="D4" s="310" t="s">
        <v>28</v>
      </c>
      <c r="E4" s="311"/>
      <c r="F4" s="312"/>
      <c r="G4" s="12"/>
      <c r="H4" s="4"/>
      <c r="I4" s="4"/>
      <c r="J4" s="4"/>
      <c r="K4" s="4"/>
      <c r="O4" s="4"/>
      <c r="P4" s="4"/>
    </row>
    <row r="5" spans="1:16" ht="24" customHeight="1">
      <c r="A5" s="63" t="s">
        <v>62</v>
      </c>
      <c r="B5" s="62" t="s">
        <v>132</v>
      </c>
      <c r="C5" s="11"/>
      <c r="D5" s="367" t="s">
        <v>2</v>
      </c>
      <c r="E5" s="368"/>
      <c r="F5" s="369"/>
      <c r="G5" s="12"/>
      <c r="H5" s="4"/>
      <c r="I5" s="4"/>
      <c r="J5" s="4"/>
      <c r="K5" s="4"/>
      <c r="O5" s="4"/>
      <c r="P5" s="4"/>
    </row>
    <row r="6" spans="1:16" ht="23.25">
      <c r="A6" s="315" t="s">
        <v>35</v>
      </c>
      <c r="B6" s="316"/>
      <c r="C6" s="13"/>
      <c r="D6" s="90">
        <v>1</v>
      </c>
      <c r="E6" s="91" t="s">
        <v>78</v>
      </c>
      <c r="F6" s="111" t="str">
        <f>IF($B$16=1,IF(B17=0,"ผ่าน","ไม่ผ่าน"),"")</f>
        <v/>
      </c>
      <c r="G6" s="12"/>
      <c r="H6" s="4"/>
      <c r="I6" s="4"/>
      <c r="J6" s="4"/>
      <c r="K6" s="4"/>
      <c r="O6" s="4"/>
      <c r="P6" s="4"/>
    </row>
    <row r="7" spans="1:16" ht="23.25">
      <c r="A7" s="20" t="s">
        <v>45</v>
      </c>
      <c r="B7" s="58" t="s">
        <v>39</v>
      </c>
      <c r="C7" s="14"/>
      <c r="D7" s="90">
        <v>2</v>
      </c>
      <c r="E7" s="91" t="s">
        <v>104</v>
      </c>
      <c r="F7" s="111" t="str">
        <f>IF($B$16=1,IF(B18=2,"ไม่ผ่าน","ผ่าน"),"")</f>
        <v/>
      </c>
      <c r="G7" s="12"/>
      <c r="H7" s="4"/>
      <c r="I7" s="4"/>
      <c r="J7" s="4"/>
      <c r="K7" s="4"/>
      <c r="O7" s="4"/>
      <c r="P7" s="4"/>
    </row>
    <row r="8" spans="1:16" ht="23.25">
      <c r="A8" s="15" t="s">
        <v>99</v>
      </c>
      <c r="B8" s="58" t="s">
        <v>39</v>
      </c>
      <c r="C8" s="14"/>
      <c r="D8" s="105" t="s">
        <v>103</v>
      </c>
      <c r="E8" s="106"/>
      <c r="F8" s="111"/>
      <c r="G8" s="12"/>
      <c r="H8" s="4"/>
      <c r="I8" s="4"/>
      <c r="J8" s="4"/>
      <c r="K8" s="4"/>
      <c r="O8" s="4"/>
      <c r="P8" s="4"/>
    </row>
    <row r="9" spans="1:16" ht="23.25">
      <c r="A9" s="315" t="s">
        <v>59</v>
      </c>
      <c r="B9" s="316"/>
      <c r="C9" s="55"/>
      <c r="D9" s="90">
        <v>2</v>
      </c>
      <c r="E9" s="91" t="s">
        <v>44</v>
      </c>
      <c r="F9" s="112" t="str">
        <f>IF($B$16=1,"",IF($B$16=5,IF(B10&lt;20.5,"ผ่าน","ไม่ผ่าน"),IF(B10&lt;10.5,"ผ่าน","ไม่ผ่าน")))</f>
        <v>ผ่าน</v>
      </c>
      <c r="G9" s="12"/>
      <c r="H9" s="4"/>
      <c r="I9" s="4"/>
      <c r="J9" s="4"/>
      <c r="K9" s="4"/>
      <c r="O9" s="4"/>
      <c r="P9" s="4"/>
    </row>
    <row r="10" spans="1:16" ht="23.25">
      <c r="A10" s="1" t="s">
        <v>16</v>
      </c>
      <c r="B10" s="59">
        <v>4.5</v>
      </c>
      <c r="C10" s="18"/>
      <c r="D10" s="90">
        <v>3</v>
      </c>
      <c r="E10" s="97" t="s">
        <v>6</v>
      </c>
      <c r="F10" s="112" t="str">
        <f>IF(OR($B$16=1,(AND($B16&lt;&gt;5,B10&lt;5.5))),"",IF(B19&lt;33.5,"ผ่าน","ไม่ผ่าน"))</f>
        <v/>
      </c>
      <c r="G10" s="16"/>
      <c r="H10" s="4"/>
      <c r="I10" s="4"/>
      <c r="J10" s="4"/>
      <c r="K10" s="4"/>
      <c r="O10" s="4"/>
      <c r="P10" s="4"/>
    </row>
    <row r="11" spans="1:16" ht="23.25">
      <c r="A11" s="1" t="s">
        <v>17</v>
      </c>
      <c r="B11" s="24">
        <v>2</v>
      </c>
      <c r="C11" s="18"/>
      <c r="D11" s="90">
        <v>4</v>
      </c>
      <c r="E11" s="97" t="s">
        <v>45</v>
      </c>
      <c r="F11" s="112" t="str">
        <f>IF(OR($B$16=1,$B$16=2),"",IF($B$16=3,IF(B12&lt;2.5,"ผ่าน","ไม่ผ่าน"),IF($B$16=6,IF(B12&lt;3.5,"ผ่าน","ไม่ผ่าน"),IF(B12&lt;5.5,"ผ่าน","ไม่ผ่าน"))))</f>
        <v>ไม่ผ่าน</v>
      </c>
      <c r="G11" s="16"/>
      <c r="H11" s="4"/>
      <c r="I11" s="4"/>
      <c r="J11" s="4"/>
      <c r="K11" s="4"/>
      <c r="O11" s="4"/>
      <c r="P11" s="4"/>
    </row>
    <row r="12" spans="1:16" ht="23.25">
      <c r="A12" s="1" t="s">
        <v>20</v>
      </c>
      <c r="B12" s="24">
        <v>5</v>
      </c>
      <c r="C12" s="18"/>
      <c r="D12" s="90">
        <v>5</v>
      </c>
      <c r="E12" s="97" t="s">
        <v>8</v>
      </c>
      <c r="F12" s="112" t="str">
        <f>IF(OR($B$16=1,$B$16=2),IF(B13&lt;=350,"ผ่าน","ไม่ผ่าน"),IF($B$16=3,IF(B13&lt;=400,"ผ่าน","ไม่ผ่าน"),IF(B13&lt;=450,"ผ่าน","ไม่ผ่าน")))</f>
        <v>ผ่าน</v>
      </c>
      <c r="G12" s="16"/>
      <c r="H12" s="4"/>
      <c r="I12" s="4"/>
      <c r="J12" s="4"/>
      <c r="K12" s="4"/>
      <c r="O12" s="4"/>
      <c r="P12" s="4"/>
    </row>
    <row r="13" spans="1:16" ht="23.25">
      <c r="A13" s="1" t="s">
        <v>22</v>
      </c>
      <c r="B13" s="24">
        <v>300</v>
      </c>
      <c r="C13" s="18"/>
      <c r="D13" s="98" t="s">
        <v>1</v>
      </c>
      <c r="E13" s="309" t="str">
        <f>IF(OR(F6="ไม่ผ่าน",F7="ไม่ผ่าน",F9="ไม่ผ่าน",F10="ไม่ผ่าน",F11="ไม่ผ่าน",F12="ไม่ผ่าน"),"ไม่ผ่านเกณฑ์ HCL","ผ่านเกณฑ์ HCL")</f>
        <v>ไม่ผ่านเกณฑ์ HCL</v>
      </c>
      <c r="F13" s="309"/>
      <c r="G13" s="16"/>
      <c r="H13" s="4"/>
      <c r="I13" s="4"/>
      <c r="J13" s="4"/>
      <c r="K13" s="4"/>
      <c r="O13" s="4"/>
      <c r="P13" s="4"/>
    </row>
    <row r="14" spans="1:16" s="49" customFormat="1" ht="23.25">
      <c r="A14" s="36"/>
      <c r="B14" s="37"/>
      <c r="C14" s="18"/>
      <c r="D14" s="365" t="s">
        <v>50</v>
      </c>
      <c r="E14" s="365"/>
      <c r="F14" s="365"/>
      <c r="G14" s="16"/>
      <c r="H14" s="56"/>
      <c r="I14" s="3"/>
      <c r="J14" s="3"/>
      <c r="K14" s="3"/>
      <c r="O14" s="3"/>
      <c r="P14" s="3"/>
    </row>
    <row r="15" spans="1:16" ht="23.25">
      <c r="A15" s="114" t="s">
        <v>30</v>
      </c>
      <c r="B15" s="116"/>
      <c r="C15" s="18"/>
      <c r="D15" s="366"/>
      <c r="E15" s="366"/>
      <c r="F15" s="366"/>
      <c r="G15" s="12"/>
      <c r="H15" s="4"/>
      <c r="I15" s="2"/>
      <c r="J15" s="2"/>
      <c r="K15" s="19"/>
      <c r="O15" s="19"/>
      <c r="P15" s="19"/>
    </row>
    <row r="16" spans="1:16" ht="23.25" customHeight="1">
      <c r="A16" s="102" t="s">
        <v>48</v>
      </c>
      <c r="B16" s="107">
        <f>IF($B$5="1.เนื้อปลาในน้ำแร่และน้ำเกลือ",1,IF($B$5="2.เนื้อปลาในน้ำมัน",2,IF($B$5="3.เนื้อปลาในซอสมะเขือเทศและซอสพริก",3,IF($B$5="4.ปลาและอาหารทะเลปรุงสุก",4,IF($B$5="5.ปลาและอาหารทะเลทอดหรืออบกรอบ",5,6)))))</f>
        <v>3</v>
      </c>
      <c r="C16" s="65"/>
      <c r="D16" s="366"/>
      <c r="E16" s="366"/>
      <c r="F16" s="366"/>
      <c r="G16" s="12"/>
      <c r="H16" s="21"/>
      <c r="I16" s="2"/>
      <c r="J16" s="22"/>
      <c r="K16" s="23"/>
      <c r="O16" s="23"/>
      <c r="P16" s="23"/>
    </row>
    <row r="17" spans="1:16" ht="23.25">
      <c r="A17" s="91" t="s">
        <v>101</v>
      </c>
      <c r="B17" s="107">
        <f>IF($B$7="ไม่มีในสูตร",0,1)</f>
        <v>0</v>
      </c>
      <c r="C17" s="66"/>
      <c r="D17" s="71"/>
      <c r="E17" s="18"/>
      <c r="F17" s="42"/>
      <c r="G17" s="12"/>
      <c r="H17" s="21"/>
      <c r="I17" s="2"/>
      <c r="J17" s="21"/>
      <c r="K17" s="23"/>
      <c r="O17" s="23"/>
      <c r="P17" s="23"/>
    </row>
    <row r="18" spans="1:16" ht="23.25">
      <c r="A18" s="91" t="s">
        <v>102</v>
      </c>
      <c r="B18" s="107">
        <f>IF($B$8="ไม่มีในสูตร",0,1)</f>
        <v>0</v>
      </c>
      <c r="C18" s="25"/>
      <c r="D18" s="71"/>
      <c r="E18" s="18"/>
      <c r="F18" s="42"/>
      <c r="G18" s="12"/>
      <c r="H18" s="21"/>
      <c r="I18" s="25"/>
      <c r="J18" s="25"/>
      <c r="K18" s="25"/>
      <c r="O18" s="25"/>
      <c r="P18" s="25"/>
    </row>
    <row r="19" spans="1:16" ht="23.25">
      <c r="A19" s="124" t="s">
        <v>133</v>
      </c>
      <c r="B19" s="125" t="str">
        <f>IF(OR($B$16=1,AND($B$16&lt;&gt;5,B10&lt;5.5)),"",B11*100/B10)</f>
        <v/>
      </c>
      <c r="C19" s="25"/>
      <c r="D19" s="60"/>
      <c r="E19" s="39"/>
      <c r="F19" s="40"/>
      <c r="G19" s="26"/>
      <c r="H19" s="13"/>
      <c r="O19" s="21"/>
      <c r="P19" s="21"/>
    </row>
    <row r="20" spans="1:16" ht="23.25">
      <c r="A20" s="55"/>
      <c r="B20" s="18"/>
      <c r="C20" s="21"/>
      <c r="D20" s="60"/>
      <c r="E20" s="39"/>
      <c r="F20" s="40"/>
      <c r="G20" s="27"/>
      <c r="H20" s="28"/>
      <c r="O20" s="21"/>
      <c r="P20" s="21"/>
    </row>
    <row r="21" spans="1:16" ht="23.25">
      <c r="A21" s="36"/>
      <c r="B21" s="18"/>
      <c r="C21" s="18"/>
      <c r="D21" s="7"/>
      <c r="E21" s="39"/>
      <c r="F21" s="40"/>
      <c r="G21" s="30"/>
      <c r="H21" s="23"/>
      <c r="L21" s="4"/>
      <c r="M21" s="4"/>
      <c r="N21" s="4"/>
      <c r="O21" s="4"/>
      <c r="P21" s="4"/>
    </row>
    <row r="22" spans="1:16" ht="23.25">
      <c r="A22" s="74"/>
      <c r="B22" s="75"/>
      <c r="C22" s="44"/>
      <c r="D22" s="79"/>
      <c r="E22" s="44"/>
      <c r="F22" s="45"/>
      <c r="G22" s="70"/>
      <c r="H22" s="21"/>
      <c r="L22" s="4"/>
      <c r="M22" s="4"/>
      <c r="N22" s="4"/>
      <c r="O22" s="4"/>
      <c r="P22" s="4"/>
    </row>
    <row r="23" spans="1:16" ht="23.25">
      <c r="A23" s="34"/>
      <c r="B23" s="34"/>
      <c r="C23" s="34"/>
      <c r="D23" s="38"/>
      <c r="E23" s="18"/>
      <c r="F23" s="42"/>
      <c r="G23" s="18"/>
      <c r="H23" s="18"/>
      <c r="L23" s="4"/>
      <c r="M23" s="4"/>
      <c r="N23" s="4"/>
      <c r="O23" s="4"/>
      <c r="P23" s="4"/>
    </row>
    <row r="24" spans="1:16" ht="23.25">
      <c r="A24" s="34"/>
      <c r="B24" s="34"/>
      <c r="C24" s="34"/>
      <c r="D24" s="38"/>
      <c r="E24" s="18"/>
      <c r="F24" s="42"/>
      <c r="G24" s="18"/>
      <c r="H24" s="18"/>
      <c r="L24" s="4"/>
      <c r="M24" s="4"/>
      <c r="N24" s="4"/>
      <c r="O24" s="4"/>
      <c r="P24" s="4"/>
    </row>
    <row r="25" spans="1:16" ht="23.25">
      <c r="A25" s="34"/>
      <c r="B25" s="34"/>
      <c r="C25" s="34"/>
      <c r="D25" s="38"/>
      <c r="E25" s="18"/>
      <c r="F25" s="42"/>
      <c r="G25" s="18"/>
      <c r="H25" s="18"/>
      <c r="L25" s="4"/>
      <c r="M25" s="4"/>
      <c r="N25" s="4"/>
      <c r="O25" s="4"/>
      <c r="P25" s="4"/>
    </row>
    <row r="26" spans="1:16" ht="23.25">
      <c r="C26" s="34"/>
      <c r="D26" s="38"/>
      <c r="E26" s="18"/>
      <c r="F26" s="42"/>
      <c r="G26" s="18"/>
      <c r="H26" s="18"/>
      <c r="L26" s="4"/>
      <c r="M26" s="4"/>
      <c r="N26" s="4"/>
      <c r="O26" s="4"/>
      <c r="P26" s="4"/>
    </row>
    <row r="27" spans="1:16" ht="23.25">
      <c r="D27" s="38"/>
      <c r="E27" s="18"/>
      <c r="F27" s="42"/>
      <c r="G27" s="18"/>
      <c r="H27" s="18"/>
      <c r="L27" s="4"/>
      <c r="M27" s="4"/>
      <c r="N27" s="4"/>
      <c r="O27" s="4"/>
      <c r="P27" s="4"/>
    </row>
    <row r="28" spans="1:16" ht="23.25">
      <c r="D28" s="18"/>
      <c r="E28" s="18"/>
      <c r="F28" s="42"/>
      <c r="G28" s="18"/>
      <c r="H28" s="18"/>
      <c r="I28" s="34"/>
      <c r="L28" s="4"/>
      <c r="M28" s="4"/>
      <c r="N28" s="4"/>
      <c r="O28" s="4"/>
      <c r="P28" s="4"/>
    </row>
    <row r="29" spans="1:16" ht="23.25">
      <c r="D29" s="18"/>
      <c r="E29" s="18"/>
      <c r="F29" s="42"/>
      <c r="G29" s="18"/>
      <c r="H29" s="18"/>
      <c r="I29" s="18"/>
      <c r="J29" s="4"/>
      <c r="K29" s="4"/>
      <c r="L29" s="4"/>
      <c r="M29" s="4"/>
      <c r="N29" s="4"/>
      <c r="O29" s="4"/>
      <c r="P29" s="4"/>
    </row>
    <row r="30" spans="1:16" ht="23.25">
      <c r="D30" s="18"/>
      <c r="E30" s="18"/>
      <c r="F30" s="42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ht="23.25">
      <c r="G31" s="4"/>
      <c r="H31" s="4"/>
    </row>
    <row r="68" spans="1:16">
      <c r="A68" s="50"/>
      <c r="B68" s="51"/>
    </row>
    <row r="69" spans="1:16">
      <c r="A69" s="53" t="s">
        <v>10</v>
      </c>
      <c r="B69" s="53"/>
      <c r="C69" s="52"/>
    </row>
    <row r="70" spans="1:16">
      <c r="A70" s="5" t="s">
        <v>9</v>
      </c>
    </row>
    <row r="71" spans="1:16">
      <c r="A71" s="5" t="s">
        <v>11</v>
      </c>
    </row>
    <row r="77" spans="1:16">
      <c r="D77" s="52"/>
      <c r="E77" s="52"/>
      <c r="F77" s="52"/>
      <c r="I77" s="49"/>
      <c r="J77" s="49"/>
      <c r="K77" s="49"/>
      <c r="L77" s="49"/>
      <c r="M77" s="49"/>
      <c r="N77" s="49"/>
      <c r="O77" s="49"/>
      <c r="P77" s="49"/>
    </row>
    <row r="78" spans="1:16" s="49" customFormat="1">
      <c r="A78" s="5"/>
      <c r="B78" s="5"/>
      <c r="C78" s="5"/>
      <c r="D78" s="5"/>
      <c r="E78" s="5"/>
      <c r="F78" s="5"/>
      <c r="G78" s="52"/>
      <c r="H78" s="52"/>
      <c r="I78" s="5"/>
      <c r="J78" s="5"/>
      <c r="K78" s="5"/>
      <c r="L78" s="5"/>
      <c r="M78" s="5"/>
      <c r="N78" s="5"/>
      <c r="O78" s="5"/>
      <c r="P78" s="5"/>
    </row>
    <row r="79" spans="1:16">
      <c r="F79" s="5"/>
      <c r="G79" s="48"/>
    </row>
    <row r="80" spans="1:16">
      <c r="F80" s="5"/>
      <c r="G80" s="48"/>
    </row>
    <row r="81" spans="7:7">
      <c r="G81" s="48"/>
    </row>
  </sheetData>
  <sheetProtection algorithmName="SHA-512" hashValue="Rxy6MlZxr09tztPKFk7H4nddAbsJe/6z1UcDqX42UEG7WJA+iFlq5rLx9RmGwe1hw2DMFAZtLWJTzcR9F5kG1g==" saltValue="hNgY74gJt+0+0n/cm0BxDQ==" spinCount="100000" sheet="1" objects="1" scenarios="1" selectLockedCells="1"/>
  <mergeCells count="8">
    <mergeCell ref="E13:F13"/>
    <mergeCell ref="D14:F16"/>
    <mergeCell ref="A1:G1"/>
    <mergeCell ref="A3:B3"/>
    <mergeCell ref="D4:F4"/>
    <mergeCell ref="D5:F5"/>
    <mergeCell ref="A6:B6"/>
    <mergeCell ref="A9:B9"/>
  </mergeCells>
  <conditionalFormatting sqref="B7">
    <cfRule type="expression" dxfId="24" priority="9">
      <formula>IF(AND($B$16&lt;&gt;1,$B$16&lt;&gt;2),1)</formula>
    </cfRule>
  </conditionalFormatting>
  <conditionalFormatting sqref="B8">
    <cfRule type="expression" dxfId="23" priority="14">
      <formula>IF($B$16&lt;&gt;1,1)</formula>
    </cfRule>
  </conditionalFormatting>
  <conditionalFormatting sqref="B10:B12">
    <cfRule type="expression" dxfId="22" priority="5">
      <formula>IF($B$16=1,1)</formula>
    </cfRule>
  </conditionalFormatting>
  <conditionalFormatting sqref="B11">
    <cfRule type="expression" dxfId="21" priority="7">
      <formula>IF(AND($B$16&lt;&gt;5,$B$10&lt;5.5),1)</formula>
    </cfRule>
  </conditionalFormatting>
  <conditionalFormatting sqref="E13">
    <cfRule type="containsText" dxfId="20" priority="16" operator="containsText" text="ไม่">
      <formula>NOT(ISERROR(SEARCH("ไม่",E13)))</formula>
    </cfRule>
    <cfRule type="containsText" dxfId="19" priority="17" operator="containsText" text="ผ่าน">
      <formula>NOT(ISERROR(SEARCH("ผ่าน",E13)))</formula>
    </cfRule>
  </conditionalFormatting>
  <conditionalFormatting sqref="F6:F7">
    <cfRule type="expression" dxfId="18" priority="2">
      <formula>IF(F6="",1)</formula>
    </cfRule>
  </conditionalFormatting>
  <conditionalFormatting sqref="F6:F12">
    <cfRule type="containsText" dxfId="17" priority="18" operator="containsText" text="ไม่">
      <formula>NOT(ISERROR(SEARCH("ไม่",F6)))</formula>
    </cfRule>
    <cfRule type="containsText" dxfId="16" priority="19" operator="containsText" text="ผ่าน">
      <formula>NOT(ISERROR(SEARCH("ผ่าน",F6)))</formula>
    </cfRule>
  </conditionalFormatting>
  <conditionalFormatting sqref="F9:F12">
    <cfRule type="expression" dxfId="15" priority="1">
      <formula>IF(F9="",1)</formula>
    </cfRule>
  </conditionalFormatting>
  <conditionalFormatting sqref="F10">
    <cfRule type="expression" dxfId="14" priority="3">
      <formula>IF(AND($B$16&lt;&gt;5,$B$10&lt;5.5),1)</formula>
    </cfRule>
  </conditionalFormatting>
  <dataValidations count="2">
    <dataValidation type="list" allowBlank="1" showInputMessage="1" showErrorMessage="1" sqref="B5" xr:uid="{00000000-0002-0000-0C00-000000000000}">
      <formula1>"1.เนื้อปลาในน้ำแร่และน้ำเกลือ,2.เนื้อปลาในน้ำมัน,3.เนื้อปลาในซอสมะเขือเทศและซอสพริก,4.ปลาและอาหารทะเลปรุงสุก,5.ปลาและอาหารทะเลทอดหรืออบกรอบ,6.ผลิตภัณฑ์จากปลาและอาหารทะเลบด (ซูริมิ)"</formula1>
    </dataValidation>
    <dataValidation type="list" allowBlank="1" showInputMessage="1" showErrorMessage="1" sqref="B7:B8" xr:uid="{00000000-0002-0000-0C00-000001000000}">
      <formula1>"ไม่มีในสูตร,มีในสูตร"</formula1>
    </dataValidation>
  </dataValidations>
  <pageMargins left="0.25" right="0.25" top="0.75" bottom="0.75" header="0.3" footer="0.3"/>
  <pageSetup paperSize="9" scale="65" orientation="portrait" horizontalDpi="0" verticalDpi="0" r:id="rId1"/>
  <ignoredErrors>
    <ignoredError sqref="B16:B19 E6:F13" unlockedFormula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81"/>
  <sheetViews>
    <sheetView zoomScale="80" zoomScaleNormal="80" workbookViewId="0">
      <selection activeCell="B10" sqref="B10"/>
    </sheetView>
  </sheetViews>
  <sheetFormatPr defaultColWidth="9.125" defaultRowHeight="14.25"/>
  <cols>
    <col min="1" max="1" width="32.125" style="5" customWidth="1"/>
    <col min="2" max="2" width="40.75" style="5" customWidth="1"/>
    <col min="3" max="3" width="13.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134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6"/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69" customHeight="1">
      <c r="A3" s="304" t="s">
        <v>56</v>
      </c>
      <c r="B3" s="305"/>
      <c r="C3" s="7"/>
      <c r="D3" s="7"/>
      <c r="E3" s="7"/>
      <c r="F3" s="7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26</v>
      </c>
      <c r="B4" s="10" t="s">
        <v>135</v>
      </c>
      <c r="C4" s="11"/>
      <c r="D4" s="310" t="s">
        <v>28</v>
      </c>
      <c r="E4" s="311"/>
      <c r="F4" s="312"/>
      <c r="G4" s="12"/>
      <c r="H4" s="4"/>
      <c r="I4" s="4"/>
      <c r="J4" s="4"/>
      <c r="K4" s="4"/>
      <c r="O4" s="4"/>
      <c r="P4" s="4"/>
    </row>
    <row r="5" spans="1:16" ht="24" customHeight="1">
      <c r="A5" s="63" t="s">
        <v>94</v>
      </c>
      <c r="B5" s="62" t="s">
        <v>136</v>
      </c>
      <c r="C5" s="11"/>
      <c r="D5" s="367" t="s">
        <v>2</v>
      </c>
      <c r="E5" s="368"/>
      <c r="F5" s="369"/>
      <c r="G5" s="12"/>
      <c r="H5" s="4"/>
      <c r="I5" s="4"/>
      <c r="J5" s="4"/>
      <c r="K5" s="4"/>
      <c r="O5" s="4"/>
      <c r="P5" s="4"/>
    </row>
    <row r="6" spans="1:16" ht="23.25">
      <c r="A6" s="315" t="s">
        <v>59</v>
      </c>
      <c r="B6" s="316"/>
      <c r="C6" s="13"/>
      <c r="D6" s="105" t="s">
        <v>103</v>
      </c>
      <c r="E6" s="106"/>
      <c r="F6" s="111"/>
      <c r="G6" s="12"/>
      <c r="H6" s="4"/>
      <c r="I6" s="4"/>
      <c r="J6" s="4"/>
      <c r="K6" s="4"/>
      <c r="O6" s="4"/>
      <c r="P6" s="4"/>
    </row>
    <row r="7" spans="1:16" ht="23.25">
      <c r="A7" s="1" t="s">
        <v>16</v>
      </c>
      <c r="B7" s="59">
        <v>11</v>
      </c>
      <c r="C7" s="14"/>
      <c r="D7" s="90">
        <v>1</v>
      </c>
      <c r="E7" s="91" t="s">
        <v>44</v>
      </c>
      <c r="F7" s="112" t="str">
        <f>IF($B$13=1,IF(B7&lt;15.5,"ผ่าน","ไม่ผ่าน"),IF($B$13=2,IF(B7&lt;10.5,"ผ่าน","ไม่ผ่าน"),IF(B7&lt;8.5,"ผ่าน","ไม่ผ่าน")))</f>
        <v>ผ่าน</v>
      </c>
      <c r="G7" s="12"/>
      <c r="H7" s="4"/>
      <c r="I7" s="4"/>
      <c r="J7" s="4"/>
      <c r="K7" s="4"/>
      <c r="O7" s="4"/>
      <c r="P7" s="4"/>
    </row>
    <row r="8" spans="1:16" ht="23.25">
      <c r="A8" s="1" t="s">
        <v>17</v>
      </c>
      <c r="B8" s="24">
        <v>2.5</v>
      </c>
      <c r="C8" s="14"/>
      <c r="D8" s="90">
        <v>2</v>
      </c>
      <c r="E8" s="97" t="s">
        <v>6</v>
      </c>
      <c r="F8" s="112" t="str">
        <f>IF(AND($B$13=1,B7&gt;10.5),IF(B14&lt;25.5,"ผ่าน","ไม่ผ่าน"),"")</f>
        <v>ผ่าน</v>
      </c>
      <c r="G8" s="12"/>
      <c r="H8" s="4"/>
      <c r="I8" s="4"/>
      <c r="J8" s="4"/>
      <c r="K8" s="4"/>
      <c r="O8" s="4"/>
      <c r="P8" s="4"/>
    </row>
    <row r="9" spans="1:16" ht="23.25">
      <c r="A9" s="1" t="s">
        <v>20</v>
      </c>
      <c r="B9" s="24">
        <v>2</v>
      </c>
      <c r="C9" s="55"/>
      <c r="D9" s="90">
        <v>3</v>
      </c>
      <c r="E9" s="97" t="s">
        <v>45</v>
      </c>
      <c r="F9" s="112" t="str">
        <f>IF(OR($B$13=1,$B$13=2),IF(B9&lt;2.55,"ผ่าน","ไม่ผ่าน"),IF($B$13=3,IF(B9&lt;2.5,"ผ่าน","ไม่ผ่าน"),IF(B9&lt;25.5,"ผ่าน","ไม่ผ่าน")))</f>
        <v>ผ่าน</v>
      </c>
      <c r="G9" s="12"/>
      <c r="H9" s="4"/>
      <c r="I9" s="4"/>
      <c r="J9" s="4"/>
      <c r="K9" s="4"/>
      <c r="O9" s="4"/>
      <c r="P9" s="4"/>
    </row>
    <row r="10" spans="1:16" ht="23.25">
      <c r="A10" s="1" t="s">
        <v>22</v>
      </c>
      <c r="B10" s="24">
        <v>300</v>
      </c>
      <c r="C10" s="18"/>
      <c r="D10" s="90">
        <v>4</v>
      </c>
      <c r="E10" s="97" t="s">
        <v>8</v>
      </c>
      <c r="F10" s="112" t="str">
        <f>IF($B$13=1,IF(B10&lt;=550,"ผ่าน","ไม่ผ่าน"),IF($B$13=2,IF(B10&lt;=900,"ผ่าน","ไม่ผ่าน"),IF($B$13=3,IF(B10&lt;=450,"ผ่าน","ไม่ผ่าน"),IF(B10&lt;=1000,"ผ่าน","ไม่ผ่าน"))))</f>
        <v>ผ่าน</v>
      </c>
      <c r="G10" s="16"/>
      <c r="H10" s="4"/>
      <c r="I10" s="4"/>
      <c r="J10" s="4"/>
      <c r="K10" s="4"/>
      <c r="O10" s="4"/>
      <c r="P10" s="4"/>
    </row>
    <row r="11" spans="1:16" ht="23.25">
      <c r="A11" s="36"/>
      <c r="B11" s="37"/>
      <c r="C11" s="18"/>
      <c r="D11" s="98" t="s">
        <v>1</v>
      </c>
      <c r="E11" s="309" t="str">
        <f>IF(OR(F7="ไม่ผ่าน",F8="ไม่ผ่าน",F9="ไม่ผ่าน",F10="ไม่ผ่าน"),"ไม่ผ่านเกณฑ์ HCL","ผ่านเกณฑ์ HCL")</f>
        <v>ผ่านเกณฑ์ HCL</v>
      </c>
      <c r="F11" s="309"/>
      <c r="G11" s="16"/>
      <c r="H11" s="4"/>
      <c r="I11" s="4"/>
      <c r="J11" s="4"/>
      <c r="K11" s="4"/>
      <c r="O11" s="4"/>
      <c r="P11" s="4"/>
    </row>
    <row r="12" spans="1:16" ht="23.25">
      <c r="A12" s="114" t="s">
        <v>30</v>
      </c>
      <c r="B12" s="116"/>
      <c r="C12" s="18"/>
      <c r="D12" s="365" t="s">
        <v>50</v>
      </c>
      <c r="E12" s="365"/>
      <c r="F12" s="365"/>
      <c r="G12" s="16"/>
      <c r="H12" s="4"/>
      <c r="I12" s="4"/>
      <c r="J12" s="4"/>
      <c r="K12" s="4"/>
      <c r="O12" s="4"/>
      <c r="P12" s="4"/>
    </row>
    <row r="13" spans="1:16" ht="23.25">
      <c r="A13" s="102" t="s">
        <v>48</v>
      </c>
      <c r="B13" s="107">
        <f>IF($B$5="1.ไส้กรอก ลูกชิ้น โบโลน่า หมูยอ ไก่จ๊อ",1,IF($B$5="2.แฮม",2,IF($B$5="3.เนื้อสัตว์ปรุงรส",3,4)))</f>
        <v>1</v>
      </c>
      <c r="C13" s="18"/>
      <c r="D13" s="366"/>
      <c r="E13" s="366"/>
      <c r="F13" s="366"/>
      <c r="G13" s="16"/>
      <c r="H13" s="4"/>
      <c r="I13" s="4"/>
      <c r="J13" s="4"/>
      <c r="K13" s="4"/>
      <c r="O13" s="4"/>
      <c r="P13" s="4"/>
    </row>
    <row r="14" spans="1:16" s="49" customFormat="1" ht="23.25">
      <c r="A14" s="124" t="s">
        <v>133</v>
      </c>
      <c r="B14" s="125">
        <f>IF(OR($B$13&lt;&gt;1,AND($B$13=1,B7&lt;10.5)),"",B8*100/B7)</f>
        <v>22.727272727272727</v>
      </c>
      <c r="C14" s="18"/>
      <c r="D14" s="366"/>
      <c r="E14" s="366"/>
      <c r="F14" s="366"/>
      <c r="G14" s="16"/>
      <c r="H14" s="56"/>
      <c r="I14" s="3"/>
      <c r="J14" s="3"/>
      <c r="K14" s="3"/>
      <c r="O14" s="3"/>
      <c r="P14" s="3"/>
    </row>
    <row r="15" spans="1:16" ht="23.25">
      <c r="A15" s="55"/>
      <c r="B15" s="18"/>
      <c r="C15" s="18"/>
      <c r="D15" s="71"/>
      <c r="E15" s="18"/>
      <c r="F15" s="42"/>
      <c r="G15" s="12"/>
      <c r="H15" s="4"/>
      <c r="I15" s="2"/>
      <c r="J15" s="2"/>
      <c r="K15" s="19"/>
      <c r="O15" s="19"/>
      <c r="P15" s="19"/>
    </row>
    <row r="16" spans="1:16" ht="23.25" customHeight="1">
      <c r="A16" s="36"/>
      <c r="B16" s="18"/>
      <c r="C16" s="65"/>
      <c r="D16" s="71"/>
      <c r="E16" s="18"/>
      <c r="F16" s="42"/>
      <c r="G16" s="12"/>
      <c r="H16" s="21"/>
      <c r="I16" s="2"/>
      <c r="J16" s="22"/>
      <c r="K16" s="23"/>
      <c r="O16" s="23"/>
      <c r="P16" s="23"/>
    </row>
    <row r="17" spans="1:16" ht="23.25">
      <c r="A17" s="73"/>
      <c r="B17" s="34"/>
      <c r="C17" s="66"/>
      <c r="D17" s="60"/>
      <c r="E17" s="39"/>
      <c r="F17" s="40"/>
      <c r="G17" s="12"/>
      <c r="H17" s="21"/>
      <c r="I17" s="2"/>
      <c r="J17" s="21"/>
      <c r="K17" s="23"/>
      <c r="O17" s="23"/>
      <c r="P17" s="23"/>
    </row>
    <row r="18" spans="1:16" ht="23.25">
      <c r="A18" s="73"/>
      <c r="B18" s="34"/>
      <c r="C18" s="25"/>
      <c r="D18" s="60"/>
      <c r="E18" s="39"/>
      <c r="F18" s="40"/>
      <c r="G18" s="12"/>
      <c r="H18" s="21"/>
      <c r="I18" s="25"/>
      <c r="J18" s="25"/>
      <c r="K18" s="25"/>
      <c r="O18" s="25"/>
      <c r="P18" s="25"/>
    </row>
    <row r="19" spans="1:16" ht="23.25">
      <c r="A19" s="73"/>
      <c r="B19" s="34"/>
      <c r="C19" s="25"/>
      <c r="D19" s="7"/>
      <c r="E19" s="39"/>
      <c r="F19" s="40"/>
      <c r="G19" s="26"/>
      <c r="H19" s="13"/>
      <c r="O19" s="21"/>
      <c r="P19" s="21"/>
    </row>
    <row r="20" spans="1:16" ht="23.25">
      <c r="A20" s="73"/>
      <c r="B20" s="34"/>
      <c r="C20" s="21"/>
      <c r="D20" s="23"/>
      <c r="E20" s="18"/>
      <c r="F20" s="42"/>
      <c r="G20" s="27"/>
      <c r="H20" s="28"/>
      <c r="O20" s="21"/>
      <c r="P20" s="21"/>
    </row>
    <row r="21" spans="1:16" ht="23.25">
      <c r="A21" s="73"/>
      <c r="B21" s="34"/>
      <c r="C21" s="18"/>
      <c r="D21" s="38"/>
      <c r="E21" s="18"/>
      <c r="F21" s="42"/>
      <c r="G21" s="30"/>
      <c r="H21" s="23"/>
      <c r="L21" s="4"/>
      <c r="M21" s="4"/>
      <c r="N21" s="4"/>
      <c r="O21" s="4"/>
      <c r="P21" s="4"/>
    </row>
    <row r="22" spans="1:16" ht="23.25">
      <c r="A22" s="74"/>
      <c r="B22" s="75"/>
      <c r="C22" s="44"/>
      <c r="D22" s="61"/>
      <c r="E22" s="44"/>
      <c r="F22" s="45"/>
      <c r="G22" s="70"/>
      <c r="H22" s="21"/>
      <c r="L22" s="4"/>
      <c r="M22" s="4"/>
      <c r="N22" s="4"/>
      <c r="O22" s="4"/>
      <c r="P22" s="4"/>
    </row>
    <row r="23" spans="1:16" ht="23.25">
      <c r="C23" s="34"/>
      <c r="D23" s="38"/>
      <c r="E23" s="18"/>
      <c r="F23" s="42"/>
      <c r="G23" s="18"/>
      <c r="H23" s="18"/>
      <c r="L23" s="4"/>
      <c r="M23" s="4"/>
      <c r="N23" s="4"/>
      <c r="O23" s="4"/>
      <c r="P23" s="4"/>
    </row>
    <row r="24" spans="1:16" ht="23.25">
      <c r="C24" s="34"/>
      <c r="D24" s="38"/>
      <c r="E24" s="18"/>
      <c r="F24" s="42"/>
      <c r="G24" s="18"/>
      <c r="H24" s="18"/>
      <c r="L24" s="4"/>
      <c r="M24" s="4"/>
      <c r="N24" s="4"/>
      <c r="O24" s="4"/>
      <c r="P24" s="4"/>
    </row>
    <row r="25" spans="1:16" ht="23.25">
      <c r="C25" s="34"/>
      <c r="D25" s="38"/>
      <c r="E25" s="18"/>
      <c r="F25" s="42"/>
      <c r="G25" s="18"/>
      <c r="H25" s="18"/>
      <c r="L25" s="4"/>
      <c r="M25" s="4"/>
      <c r="N25" s="4"/>
      <c r="O25" s="4"/>
      <c r="P25" s="4"/>
    </row>
    <row r="26" spans="1:16" ht="23.25">
      <c r="C26" s="34"/>
      <c r="D26" s="18"/>
      <c r="E26" s="18"/>
      <c r="F26" s="42"/>
      <c r="G26" s="18"/>
      <c r="H26" s="18"/>
      <c r="L26" s="4"/>
      <c r="M26" s="4"/>
      <c r="N26" s="4"/>
      <c r="O26" s="4"/>
      <c r="P26" s="4"/>
    </row>
    <row r="27" spans="1:16" ht="23.25">
      <c r="D27" s="18"/>
      <c r="E27" s="18"/>
      <c r="F27" s="42"/>
      <c r="G27" s="18"/>
      <c r="H27" s="18"/>
      <c r="L27" s="4"/>
      <c r="M27" s="4"/>
      <c r="N27" s="4"/>
      <c r="O27" s="4"/>
      <c r="P27" s="4"/>
    </row>
    <row r="28" spans="1:16" ht="23.25">
      <c r="D28" s="18"/>
      <c r="E28" s="18"/>
      <c r="F28" s="42"/>
      <c r="G28" s="18"/>
      <c r="H28" s="18"/>
      <c r="I28" s="34"/>
      <c r="L28" s="4"/>
      <c r="M28" s="4"/>
      <c r="N28" s="4"/>
      <c r="O28" s="4"/>
      <c r="P28" s="4"/>
    </row>
    <row r="29" spans="1:16" ht="23.25">
      <c r="G29" s="18"/>
      <c r="H29" s="18"/>
      <c r="I29" s="18"/>
      <c r="J29" s="4"/>
      <c r="K29" s="4"/>
      <c r="L29" s="4"/>
      <c r="M29" s="4"/>
      <c r="N29" s="4"/>
      <c r="O29" s="4"/>
      <c r="P29" s="4"/>
    </row>
    <row r="30" spans="1:16" ht="23.25"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ht="23.25">
      <c r="G31" s="4"/>
      <c r="H31" s="4"/>
    </row>
    <row r="63" spans="1:2">
      <c r="A63" s="50"/>
      <c r="B63" s="51"/>
    </row>
    <row r="64" spans="1:2">
      <c r="A64" s="53" t="s">
        <v>10</v>
      </c>
      <c r="B64" s="53"/>
    </row>
    <row r="65" spans="1:16">
      <c r="A65" s="5" t="s">
        <v>9</v>
      </c>
    </row>
    <row r="66" spans="1:16">
      <c r="A66" s="5" t="s">
        <v>11</v>
      </c>
    </row>
    <row r="69" spans="1:16">
      <c r="C69" s="52"/>
    </row>
    <row r="75" spans="1:16">
      <c r="D75" s="52"/>
      <c r="E75" s="52"/>
      <c r="F75" s="52"/>
    </row>
    <row r="76" spans="1:16">
      <c r="F76" s="5"/>
    </row>
    <row r="77" spans="1:16">
      <c r="F77" s="5"/>
      <c r="I77" s="49"/>
      <c r="J77" s="49"/>
      <c r="K77" s="49"/>
      <c r="L77" s="49"/>
      <c r="M77" s="49"/>
      <c r="N77" s="49"/>
      <c r="O77" s="49"/>
      <c r="P77" s="49"/>
    </row>
    <row r="78" spans="1:16" s="49" customFormat="1">
      <c r="A78" s="5"/>
      <c r="B78" s="5"/>
      <c r="C78" s="5"/>
      <c r="D78" s="5"/>
      <c r="E78" s="5"/>
      <c r="F78" s="5"/>
      <c r="G78" s="52"/>
      <c r="H78" s="52"/>
      <c r="I78" s="5"/>
      <c r="J78" s="5"/>
      <c r="K78" s="5"/>
      <c r="L78" s="5"/>
      <c r="M78" s="5"/>
      <c r="N78" s="5"/>
      <c r="O78" s="5"/>
      <c r="P78" s="5"/>
    </row>
    <row r="79" spans="1:16">
      <c r="G79" s="48"/>
    </row>
    <row r="80" spans="1:16">
      <c r="G80" s="48"/>
    </row>
    <row r="81" spans="7:7">
      <c r="G81" s="48"/>
    </row>
  </sheetData>
  <sheetProtection algorithmName="SHA-512" hashValue="8X7CDo8PcaxXy9jgAGa/eRcRa/uzsTf4pOegMQkoIn73tVsW9rKh9il82oSOmqDi0aDzF85aPzq8gqI+JHR+Bg==" saltValue="luNDfxCnEJRFkXZqSecBFA==" spinCount="100000" sheet="1" objects="1" scenarios="1" selectLockedCells="1"/>
  <mergeCells count="7">
    <mergeCell ref="E11:F11"/>
    <mergeCell ref="D12:F14"/>
    <mergeCell ref="A1:G1"/>
    <mergeCell ref="A3:B3"/>
    <mergeCell ref="D4:F4"/>
    <mergeCell ref="D5:F5"/>
    <mergeCell ref="A6:B6"/>
  </mergeCells>
  <conditionalFormatting sqref="B8">
    <cfRule type="expression" dxfId="13" priority="5">
      <formula>IF($B$13&lt;&gt;1,1)</formula>
    </cfRule>
    <cfRule type="expression" dxfId="12" priority="7">
      <formula>IF(AND($B$13=1,$B$7&lt;10.5),1)</formula>
    </cfRule>
  </conditionalFormatting>
  <conditionalFormatting sqref="E11">
    <cfRule type="containsText" dxfId="11" priority="11" operator="containsText" text="ไม่">
      <formula>NOT(ISERROR(SEARCH("ไม่",E11)))</formula>
    </cfRule>
    <cfRule type="containsText" dxfId="10" priority="12" operator="containsText" text="ผ่าน">
      <formula>NOT(ISERROR(SEARCH("ผ่าน",E11)))</formula>
    </cfRule>
  </conditionalFormatting>
  <conditionalFormatting sqref="F6:F10">
    <cfRule type="containsText" dxfId="9" priority="13" operator="containsText" text="ไม่">
      <formula>NOT(ISERROR(SEARCH("ไม่",F6)))</formula>
    </cfRule>
    <cfRule type="containsText" dxfId="8" priority="14" operator="containsText" text="ผ่าน">
      <formula>NOT(ISERROR(SEARCH("ผ่าน",F6)))</formula>
    </cfRule>
  </conditionalFormatting>
  <conditionalFormatting sqref="F7:F10">
    <cfRule type="expression" dxfId="7" priority="1">
      <formula>IF(F7="",1)</formula>
    </cfRule>
  </conditionalFormatting>
  <conditionalFormatting sqref="F8">
    <cfRule type="expression" dxfId="6" priority="3">
      <formula>IF(AND($B$13&lt;&gt;5,$B$7&lt;5.5),1)</formula>
    </cfRule>
  </conditionalFormatting>
  <dataValidations count="1">
    <dataValidation type="list" allowBlank="1" showInputMessage="1" showErrorMessage="1" sqref="B5" xr:uid="{00000000-0002-0000-0D00-000000000000}">
      <formula1>"1.ไส้กรอก ลูกชิ้น โบโลน่า หมูยอ ไก่จ๊อ,2.แฮม,3.เนื้อสัตว์ปรุงรส,4.เนื้อสัตว์แผ่น/แท่ง/เส้นกรอบ/หยอง"</formula1>
    </dataValidation>
  </dataValidations>
  <pageMargins left="0.25" right="0.25" top="0.75" bottom="0.75" header="0.3" footer="0.3"/>
  <pageSetup paperSize="9" scale="65" orientation="portrait" horizontalDpi="0" verticalDpi="0" r:id="rId1"/>
  <ignoredErrors>
    <ignoredError sqref="B13:B14 E7:F11" unlockedFormula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80"/>
  <sheetViews>
    <sheetView zoomScale="80" zoomScaleNormal="80" workbookViewId="0">
      <selection activeCell="A3" sqref="A3:B3"/>
    </sheetView>
  </sheetViews>
  <sheetFormatPr defaultColWidth="9.125" defaultRowHeight="14.25"/>
  <cols>
    <col min="1" max="1" width="32.125" style="5" customWidth="1"/>
    <col min="2" max="2" width="40.75" style="5" customWidth="1"/>
    <col min="3" max="3" width="13.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139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80" t="s">
        <v>137</v>
      </c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48" customHeight="1">
      <c r="A3" s="304" t="s">
        <v>107</v>
      </c>
      <c r="B3" s="305"/>
      <c r="C3" s="7"/>
      <c r="D3" s="372" t="s">
        <v>116</v>
      </c>
      <c r="E3" s="373"/>
      <c r="F3" s="374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114</v>
      </c>
      <c r="B4" s="10" t="s">
        <v>138</v>
      </c>
      <c r="C4" s="11"/>
      <c r="D4" s="367" t="s">
        <v>2</v>
      </c>
      <c r="E4" s="368"/>
      <c r="F4" s="369"/>
      <c r="G4" s="12"/>
      <c r="H4" s="4"/>
      <c r="I4" s="4"/>
      <c r="J4" s="4"/>
      <c r="K4" s="4"/>
      <c r="O4" s="4"/>
      <c r="P4" s="4"/>
    </row>
    <row r="5" spans="1:16" ht="23.25" customHeight="1">
      <c r="A5" s="315" t="s">
        <v>79</v>
      </c>
      <c r="B5" s="316"/>
      <c r="C5" s="13"/>
      <c r="D5" s="105" t="s">
        <v>140</v>
      </c>
      <c r="E5" s="106"/>
      <c r="F5" s="111"/>
      <c r="G5" s="12"/>
      <c r="H5" s="4"/>
      <c r="I5" s="4"/>
      <c r="J5" s="4"/>
      <c r="K5" s="4"/>
      <c r="O5" s="4"/>
      <c r="P5" s="4"/>
    </row>
    <row r="6" spans="1:16" ht="23.25">
      <c r="A6" s="1" t="s">
        <v>17</v>
      </c>
      <c r="B6" s="24">
        <v>1</v>
      </c>
      <c r="C6" s="18"/>
      <c r="D6" s="90">
        <v>1</v>
      </c>
      <c r="E6" s="97" t="s">
        <v>6</v>
      </c>
      <c r="F6" s="112" t="str">
        <f>IF(B6&lt;1.15,"ผ่าน","ไม่ผ่าน")</f>
        <v>ผ่าน</v>
      </c>
      <c r="G6" s="12"/>
      <c r="H6" s="4"/>
      <c r="I6" s="4"/>
      <c r="J6" s="4"/>
      <c r="K6" s="4"/>
      <c r="O6" s="4"/>
      <c r="P6" s="4"/>
    </row>
    <row r="7" spans="1:16" ht="23.25">
      <c r="A7" s="1" t="s">
        <v>20</v>
      </c>
      <c r="B7" s="24">
        <v>4.5</v>
      </c>
      <c r="C7" s="18"/>
      <c r="D7" s="90">
        <v>2</v>
      </c>
      <c r="E7" s="97" t="s">
        <v>45</v>
      </c>
      <c r="F7" s="112" t="str">
        <f>IF(B7&lt;5.5,"ผ่าน","ไม่ผ่าน")</f>
        <v>ผ่าน</v>
      </c>
      <c r="G7" s="12"/>
      <c r="H7" s="4"/>
      <c r="I7" s="4"/>
      <c r="J7" s="4"/>
      <c r="K7" s="4"/>
      <c r="O7" s="4"/>
      <c r="P7" s="4"/>
    </row>
    <row r="8" spans="1:16" ht="23.25">
      <c r="A8" s="1" t="s">
        <v>22</v>
      </c>
      <c r="B8" s="24">
        <v>100</v>
      </c>
      <c r="C8" s="18"/>
      <c r="D8" s="90">
        <v>4</v>
      </c>
      <c r="E8" s="97" t="s">
        <v>8</v>
      </c>
      <c r="F8" s="112" t="str">
        <f>IF(B8&lt;=100,"ผ่าน","ไม่ผ่าน")</f>
        <v>ผ่าน</v>
      </c>
      <c r="G8" s="12"/>
      <c r="H8" s="4"/>
      <c r="I8" s="4"/>
      <c r="J8" s="4"/>
      <c r="K8" s="4"/>
      <c r="O8" s="4"/>
      <c r="P8" s="4"/>
    </row>
    <row r="9" spans="1:16" ht="23.25">
      <c r="A9" s="36"/>
      <c r="B9" s="37"/>
      <c r="C9" s="18"/>
      <c r="D9" s="98" t="s">
        <v>1</v>
      </c>
      <c r="E9" s="309" t="str">
        <f>IF(OR(F6="ไม่ผ่าน",F7="ไม่ผ่าน",F8="ไม่ผ่าน"),"ไม่ผ่านเกณฑ์ HCL","ผ่านเกณฑ์ HCL")</f>
        <v>ผ่านเกณฑ์ HCL</v>
      </c>
      <c r="F9" s="309"/>
      <c r="G9" s="12"/>
      <c r="H9" s="4"/>
      <c r="I9" s="4"/>
      <c r="J9" s="4"/>
      <c r="K9" s="4"/>
      <c r="O9" s="4"/>
      <c r="P9" s="4"/>
    </row>
    <row r="10" spans="1:16" ht="23.25">
      <c r="A10" s="73"/>
      <c r="B10" s="34"/>
      <c r="C10" s="18"/>
      <c r="D10" s="370" t="s">
        <v>119</v>
      </c>
      <c r="E10" s="370"/>
      <c r="F10" s="370"/>
      <c r="G10" s="16"/>
      <c r="H10" s="4"/>
      <c r="I10" s="4"/>
      <c r="J10" s="4"/>
      <c r="K10" s="4"/>
      <c r="O10" s="4"/>
      <c r="P10" s="4"/>
    </row>
    <row r="11" spans="1:16" ht="23.25" customHeight="1">
      <c r="A11" s="73"/>
      <c r="B11" s="34"/>
      <c r="C11" s="65"/>
      <c r="D11" s="371"/>
      <c r="E11" s="371"/>
      <c r="F11" s="371"/>
      <c r="G11" s="16"/>
      <c r="H11" s="4"/>
      <c r="J11" s="4"/>
      <c r="K11" s="4"/>
      <c r="O11" s="4"/>
      <c r="P11" s="4"/>
    </row>
    <row r="12" spans="1:16" ht="23.25">
      <c r="A12" s="73"/>
      <c r="B12" s="34"/>
      <c r="C12" s="66"/>
      <c r="D12" s="89"/>
      <c r="E12" s="89"/>
      <c r="F12" s="89"/>
      <c r="G12" s="16"/>
      <c r="H12" s="4"/>
      <c r="I12" s="4"/>
      <c r="J12" s="4"/>
      <c r="K12" s="4"/>
      <c r="O12" s="4"/>
      <c r="P12" s="4"/>
    </row>
    <row r="13" spans="1:16" s="49" customFormat="1" ht="23.25">
      <c r="A13" s="73"/>
      <c r="B13" s="34"/>
      <c r="C13" s="25"/>
      <c r="D13" s="71"/>
      <c r="E13" s="18"/>
      <c r="F13" s="42"/>
      <c r="G13" s="16"/>
      <c r="H13" s="56"/>
      <c r="I13" s="3"/>
      <c r="J13" s="3"/>
      <c r="K13" s="3"/>
      <c r="O13" s="3"/>
      <c r="P13" s="3"/>
    </row>
    <row r="14" spans="1:16" ht="23.25">
      <c r="A14" s="73"/>
      <c r="B14" s="34"/>
      <c r="C14" s="25"/>
      <c r="D14" s="71"/>
      <c r="E14" s="18"/>
      <c r="F14" s="42"/>
      <c r="G14" s="12"/>
      <c r="H14" s="4"/>
      <c r="I14" s="2"/>
      <c r="J14" s="2"/>
      <c r="K14" s="19"/>
      <c r="O14" s="19"/>
      <c r="P14" s="19"/>
    </row>
    <row r="15" spans="1:16" ht="23.25" customHeight="1">
      <c r="A15" s="73"/>
      <c r="B15" s="34"/>
      <c r="C15" s="7"/>
      <c r="D15" s="18"/>
      <c r="E15" s="18"/>
      <c r="F15" s="38"/>
      <c r="G15" s="12"/>
      <c r="H15" s="21"/>
      <c r="I15" s="2"/>
      <c r="J15" s="22"/>
      <c r="K15" s="23"/>
      <c r="O15" s="23"/>
      <c r="P15" s="23"/>
    </row>
    <row r="16" spans="1:16" ht="23.25">
      <c r="A16" s="73"/>
      <c r="B16" s="34"/>
      <c r="C16" s="64"/>
      <c r="D16" s="3"/>
      <c r="E16" s="39"/>
      <c r="F16" s="40"/>
      <c r="G16" s="12"/>
      <c r="H16" s="21"/>
      <c r="I16" s="2"/>
      <c r="J16" s="21"/>
      <c r="K16" s="23"/>
      <c r="O16" s="23"/>
      <c r="P16" s="23"/>
    </row>
    <row r="17" spans="1:16" ht="23.25">
      <c r="A17" s="73"/>
      <c r="B17" s="34"/>
      <c r="C17" s="21"/>
      <c r="D17" s="60"/>
      <c r="E17" s="39"/>
      <c r="F17" s="40"/>
      <c r="G17" s="12"/>
      <c r="H17" s="21"/>
      <c r="I17" s="25"/>
      <c r="J17" s="25"/>
      <c r="K17" s="25"/>
      <c r="O17" s="25"/>
      <c r="P17" s="25"/>
    </row>
    <row r="18" spans="1:16" ht="23.25">
      <c r="A18" s="73"/>
      <c r="B18" s="34"/>
      <c r="C18" s="18"/>
      <c r="D18" s="60"/>
      <c r="E18" s="39"/>
      <c r="F18" s="40"/>
      <c r="G18" s="26"/>
      <c r="H18" s="13"/>
      <c r="O18" s="21"/>
      <c r="P18" s="21"/>
    </row>
    <row r="19" spans="1:16" ht="23.25">
      <c r="A19" s="73"/>
      <c r="B19" s="34"/>
      <c r="C19" s="18"/>
      <c r="D19" s="7"/>
      <c r="E19" s="39"/>
      <c r="F19" s="40"/>
      <c r="G19" s="27"/>
      <c r="H19" s="28"/>
      <c r="O19" s="21"/>
      <c r="P19" s="21"/>
    </row>
    <row r="20" spans="1:16" ht="23.25">
      <c r="A20" s="73"/>
      <c r="B20" s="34"/>
      <c r="C20" s="34"/>
      <c r="D20" s="23"/>
      <c r="E20" s="18"/>
      <c r="F20" s="42"/>
      <c r="G20" s="30"/>
      <c r="H20" s="23"/>
      <c r="L20" s="4"/>
      <c r="M20" s="4"/>
      <c r="N20" s="4"/>
      <c r="O20" s="4"/>
      <c r="P20" s="4"/>
    </row>
    <row r="21" spans="1:16" ht="23.25">
      <c r="A21" s="74"/>
      <c r="B21" s="75"/>
      <c r="C21" s="75"/>
      <c r="D21" s="61"/>
      <c r="E21" s="44"/>
      <c r="F21" s="45"/>
      <c r="G21" s="70"/>
      <c r="H21" s="21"/>
      <c r="L21" s="4"/>
      <c r="M21" s="4"/>
      <c r="N21" s="4"/>
      <c r="O21" s="4"/>
      <c r="P21" s="4"/>
    </row>
    <row r="22" spans="1:16" ht="23.25">
      <c r="A22" s="34"/>
      <c r="B22" s="34"/>
      <c r="C22" s="34"/>
      <c r="D22" s="38"/>
      <c r="E22" s="18"/>
      <c r="F22" s="42"/>
      <c r="G22" s="18"/>
      <c r="H22" s="18"/>
      <c r="L22" s="4"/>
      <c r="M22" s="4"/>
      <c r="N22" s="4"/>
      <c r="O22" s="4"/>
      <c r="P22" s="4"/>
    </row>
    <row r="23" spans="1:16" ht="23.25">
      <c r="A23" s="34"/>
      <c r="B23" s="34"/>
      <c r="C23" s="34"/>
      <c r="D23" s="38"/>
      <c r="E23" s="18"/>
      <c r="F23" s="42"/>
      <c r="G23" s="18"/>
      <c r="H23" s="18"/>
      <c r="L23" s="4"/>
      <c r="M23" s="4"/>
      <c r="N23" s="4"/>
      <c r="O23" s="4"/>
      <c r="P23" s="4"/>
    </row>
    <row r="24" spans="1:16" ht="23.25">
      <c r="A24" s="34"/>
      <c r="B24" s="34"/>
      <c r="C24" s="34"/>
      <c r="D24" s="38"/>
      <c r="E24" s="18"/>
      <c r="F24" s="42"/>
      <c r="G24" s="18"/>
      <c r="H24" s="18"/>
      <c r="L24" s="4"/>
      <c r="M24" s="4"/>
      <c r="N24" s="4"/>
      <c r="O24" s="4"/>
      <c r="P24" s="4"/>
    </row>
    <row r="25" spans="1:16" ht="23.25">
      <c r="D25" s="38"/>
      <c r="E25" s="18"/>
      <c r="F25" s="42"/>
      <c r="G25" s="18"/>
      <c r="H25" s="18"/>
      <c r="L25" s="4"/>
      <c r="M25" s="4"/>
      <c r="N25" s="4"/>
      <c r="O25" s="4"/>
      <c r="P25" s="4"/>
    </row>
    <row r="26" spans="1:16" ht="23.25">
      <c r="D26" s="18"/>
      <c r="E26" s="18"/>
      <c r="F26" s="42"/>
      <c r="G26" s="18"/>
      <c r="H26" s="18"/>
      <c r="L26" s="4"/>
      <c r="M26" s="4"/>
      <c r="N26" s="4"/>
      <c r="O26" s="4"/>
      <c r="P26" s="4"/>
    </row>
    <row r="27" spans="1:16" ht="23.25">
      <c r="D27" s="18"/>
      <c r="E27" s="18"/>
      <c r="F27" s="42"/>
      <c r="G27" s="18"/>
      <c r="H27" s="18"/>
      <c r="I27" s="34"/>
      <c r="L27" s="4"/>
      <c r="M27" s="4"/>
      <c r="N27" s="4"/>
      <c r="O27" s="4"/>
      <c r="P27" s="4"/>
    </row>
    <row r="28" spans="1:16" ht="23.25">
      <c r="D28" s="18"/>
      <c r="E28" s="18"/>
      <c r="F28" s="42"/>
      <c r="G28" s="18"/>
      <c r="H28" s="18"/>
      <c r="I28" s="18"/>
      <c r="J28" s="4"/>
      <c r="K28" s="4"/>
      <c r="L28" s="4"/>
      <c r="M28" s="4"/>
      <c r="N28" s="4"/>
      <c r="O28" s="4"/>
      <c r="P28" s="4"/>
    </row>
    <row r="29" spans="1:16" ht="23.25"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23.25">
      <c r="G30" s="4"/>
      <c r="H30" s="4"/>
    </row>
    <row r="55" spans="1:2">
      <c r="A55" s="50"/>
      <c r="B55" s="51"/>
    </row>
    <row r="56" spans="1:2">
      <c r="A56" s="53" t="s">
        <v>10</v>
      </c>
      <c r="B56" s="53"/>
    </row>
    <row r="57" spans="1:2">
      <c r="A57" s="5" t="s">
        <v>9</v>
      </c>
    </row>
    <row r="58" spans="1:2">
      <c r="A58" s="5" t="s">
        <v>11</v>
      </c>
    </row>
    <row r="66" spans="1:16">
      <c r="C66" s="52"/>
    </row>
    <row r="75" spans="1:16">
      <c r="D75" s="52"/>
      <c r="E75" s="52"/>
      <c r="F75" s="52"/>
    </row>
    <row r="76" spans="1:16">
      <c r="F76" s="5"/>
      <c r="I76" s="49"/>
      <c r="J76" s="49"/>
      <c r="K76" s="49"/>
      <c r="L76" s="49"/>
      <c r="M76" s="49"/>
      <c r="N76" s="49"/>
      <c r="O76" s="49"/>
      <c r="P76" s="49"/>
    </row>
    <row r="77" spans="1:16" s="49" customFormat="1">
      <c r="A77" s="5"/>
      <c r="B77" s="5"/>
      <c r="C77" s="5"/>
      <c r="D77" s="5"/>
      <c r="E77" s="5"/>
      <c r="F77" s="5"/>
      <c r="G77" s="52"/>
      <c r="H77" s="52"/>
      <c r="I77" s="5"/>
      <c r="J77" s="5"/>
      <c r="K77" s="5"/>
      <c r="L77" s="5"/>
      <c r="M77" s="5"/>
      <c r="N77" s="5"/>
      <c r="O77" s="5"/>
      <c r="P77" s="5"/>
    </row>
    <row r="78" spans="1:16">
      <c r="F78" s="5"/>
      <c r="G78" s="48"/>
    </row>
    <row r="79" spans="1:16">
      <c r="G79" s="48"/>
    </row>
    <row r="80" spans="1:16">
      <c r="G80" s="48"/>
    </row>
  </sheetData>
  <sheetProtection algorithmName="SHA-512" hashValue="gmREeCrs3HTH0wLcIEl4FB1+EkHGxXAUNzo9mA8trXRQc9RlB5MFLkS6GuBnEFUgJ5QJJXf0rvr73EkDvSmO1Q==" saltValue="TTOySPbiaWoLyLa4NMkULw==" spinCount="100000" sheet="1" objects="1" scenarios="1" selectLockedCells="1"/>
  <mergeCells count="7">
    <mergeCell ref="D10:F11"/>
    <mergeCell ref="A1:G1"/>
    <mergeCell ref="A3:B3"/>
    <mergeCell ref="D3:F3"/>
    <mergeCell ref="D4:F4"/>
    <mergeCell ref="A5:B5"/>
    <mergeCell ref="E9:F9"/>
  </mergeCells>
  <conditionalFormatting sqref="B6:B7">
    <cfRule type="expression" dxfId="5" priority="9">
      <formula>IF(#REF!=8,1)</formula>
    </cfRule>
  </conditionalFormatting>
  <conditionalFormatting sqref="E9">
    <cfRule type="containsText" dxfId="4" priority="5" operator="containsText" text="ไม่">
      <formula>NOT(ISERROR(SEARCH("ไม่",E9)))</formula>
    </cfRule>
    <cfRule type="containsText" dxfId="3" priority="6" operator="containsText" text="ผ่าน">
      <formula>NOT(ISERROR(SEARCH("ผ่าน",E9)))</formula>
    </cfRule>
  </conditionalFormatting>
  <conditionalFormatting sqref="F5:F8">
    <cfRule type="containsText" dxfId="2" priority="2" operator="containsText" text="ไม่">
      <formula>NOT(ISERROR(SEARCH("ไม่",F5)))</formula>
    </cfRule>
    <cfRule type="containsText" dxfId="1" priority="3" operator="containsText" text="ผ่าน">
      <formula>NOT(ISERROR(SEARCH("ผ่าน",F5)))</formula>
    </cfRule>
  </conditionalFormatting>
  <conditionalFormatting sqref="F6:F8">
    <cfRule type="expression" dxfId="0" priority="1">
      <formula>IF(F6="",1)</formula>
    </cfRule>
  </conditionalFormatting>
  <pageMargins left="0.25" right="0.25" top="0.75" bottom="0.75" header="0.3" footer="0.3"/>
  <pageSetup paperSize="9" scale="65" orientation="portrait" horizontalDpi="0" verticalDpi="0" r:id="rId1"/>
  <ignoredErrors>
    <ignoredError sqref="E6:F9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FD9B7-46F1-4439-98DC-B2F4A04BE05F}">
  <dimension ref="A1:G992"/>
  <sheetViews>
    <sheetView topLeftCell="A8" zoomScale="80" zoomScaleNormal="80" workbookViewId="0">
      <selection activeCell="D27" sqref="D27"/>
    </sheetView>
  </sheetViews>
  <sheetFormatPr defaultColWidth="9.125" defaultRowHeight="14.25"/>
  <cols>
    <col min="1" max="1" width="36.75" style="5" customWidth="1"/>
    <col min="2" max="2" width="53.375" style="5" customWidth="1"/>
    <col min="3" max="3" width="15.75" style="5" customWidth="1"/>
    <col min="4" max="4" width="6.875" style="5" customWidth="1"/>
    <col min="5" max="5" width="27.125" style="5" customWidth="1"/>
    <col min="6" max="6" width="30.375" style="5" customWidth="1"/>
    <col min="7" max="7" width="10.375" style="5" customWidth="1"/>
    <col min="8" max="16384" width="9.125" style="5"/>
  </cols>
  <sheetData>
    <row r="1" spans="1:7" ht="23.25">
      <c r="A1" s="324" t="s">
        <v>31</v>
      </c>
      <c r="B1" s="325"/>
      <c r="C1" s="325"/>
      <c r="D1" s="325"/>
      <c r="E1" s="325"/>
      <c r="F1" s="325"/>
      <c r="G1" s="318"/>
    </row>
    <row r="2" spans="1:7" ht="23.25">
      <c r="A2" s="173"/>
      <c r="B2" s="174"/>
      <c r="C2" s="174"/>
      <c r="D2" s="174"/>
      <c r="E2" s="174"/>
      <c r="F2" s="174"/>
      <c r="G2" s="175"/>
    </row>
    <row r="3" spans="1:7" ht="49.5" customHeight="1">
      <c r="A3" s="326" t="s">
        <v>159</v>
      </c>
      <c r="B3" s="327"/>
      <c r="C3" s="174"/>
      <c r="D3" s="174"/>
      <c r="E3" s="174"/>
      <c r="F3" s="174"/>
      <c r="G3" s="175"/>
    </row>
    <row r="4" spans="1:7" ht="23.25">
      <c r="A4" s="176" t="s">
        <v>26</v>
      </c>
      <c r="B4" s="10" t="s">
        <v>51</v>
      </c>
      <c r="C4" s="174"/>
      <c r="D4" s="174"/>
      <c r="E4" s="174"/>
      <c r="F4" s="174"/>
      <c r="G4" s="175"/>
    </row>
    <row r="5" spans="1:7" ht="23.25">
      <c r="A5" s="178" t="s">
        <v>151</v>
      </c>
      <c r="B5" s="62" t="s">
        <v>84</v>
      </c>
      <c r="C5" s="174"/>
      <c r="D5" s="174"/>
      <c r="E5" s="174"/>
      <c r="F5" s="174"/>
      <c r="G5" s="175"/>
    </row>
    <row r="6" spans="1:7" ht="23.25">
      <c r="A6" s="176" t="s">
        <v>34</v>
      </c>
      <c r="B6" s="57" t="s">
        <v>42</v>
      </c>
      <c r="C6" s="177"/>
      <c r="D6" s="328" t="s">
        <v>150</v>
      </c>
      <c r="E6" s="329"/>
      <c r="F6" s="320"/>
      <c r="G6" s="197"/>
    </row>
    <row r="7" spans="1:7" ht="23.25">
      <c r="A7" s="176" t="s">
        <v>152</v>
      </c>
      <c r="B7" s="54">
        <v>300</v>
      </c>
      <c r="C7" s="177"/>
      <c r="D7" s="330" t="s">
        <v>46</v>
      </c>
      <c r="E7" s="329"/>
      <c r="F7" s="320"/>
      <c r="G7" s="197"/>
    </row>
    <row r="8" spans="1:7" ht="23.25">
      <c r="A8" s="176" t="s">
        <v>153</v>
      </c>
      <c r="B8" s="17">
        <v>250</v>
      </c>
      <c r="C8" s="179"/>
      <c r="D8" s="247" t="s">
        <v>47</v>
      </c>
      <c r="E8" s="248"/>
      <c r="F8" s="249"/>
      <c r="G8" s="197"/>
    </row>
    <row r="9" spans="1:7" ht="23.25">
      <c r="A9" s="317" t="s">
        <v>87</v>
      </c>
      <c r="B9" s="318"/>
      <c r="C9" s="179"/>
      <c r="D9" s="250">
        <v>1</v>
      </c>
      <c r="E9" s="251" t="s">
        <v>43</v>
      </c>
      <c r="F9" s="225" t="str">
        <f>IF(OR($B$25=1,$B$25=3),"",(IF(OR($B$25=2,$B$25=5),IF($C$26=0,IF(B29&lt;40.5,"ผ่าน","ไม่ผ่าน"),IF($C$26=1,IF(B29&lt;22.5,"ผ่าน","ไม่ผ่าน"),IF(B29&lt;10.5,"ผ่าน","ไม่ผ่าน"))),IF($C$26=0,IF(B29&lt;60.5,"ผ่าน","ไม่ผ่าน"),IF(B29&lt;40.5,"ผ่าน","ไม่ผ่าน")))))</f>
        <v/>
      </c>
      <c r="G9" s="197"/>
    </row>
    <row r="10" spans="1:7" ht="23.25">
      <c r="A10" s="180" t="s">
        <v>32</v>
      </c>
      <c r="B10" s="24">
        <v>3</v>
      </c>
      <c r="C10" s="179"/>
      <c r="D10" s="223">
        <v>2</v>
      </c>
      <c r="E10" s="222" t="s">
        <v>44</v>
      </c>
      <c r="F10" s="225" t="str">
        <f>IF(OR($B$25=1,$B$25=2),"",(IF($B$25=3,IF(B30&lt;3.55,"ผ่าน","ไม่ผ่าน"),IF($B$25=5,IF(B30&lt;0.65,"ผ่าน","ไม่ผ่าน"),IF(B30&lt;1.5,"ผ่าน","ไม่ผ่าน")))))</f>
        <v>ผ่าน</v>
      </c>
      <c r="G10" s="197"/>
    </row>
    <row r="11" spans="1:7" ht="23.25">
      <c r="A11" s="180" t="s">
        <v>33</v>
      </c>
      <c r="B11" s="24">
        <v>150</v>
      </c>
      <c r="C11" s="179"/>
      <c r="D11" s="223">
        <v>3</v>
      </c>
      <c r="E11" s="224" t="s">
        <v>6</v>
      </c>
      <c r="F11" s="225" t="str">
        <f>IF($B$25=3,IF(B31&lt;1.5,"ผ่าน","ไม่ผ่าน"),"")</f>
        <v>ผ่าน</v>
      </c>
      <c r="G11" s="197"/>
    </row>
    <row r="12" spans="1:7" ht="23.25">
      <c r="A12" s="180" t="s">
        <v>154</v>
      </c>
      <c r="B12" s="181">
        <v>153</v>
      </c>
      <c r="C12" s="227"/>
      <c r="D12" s="223">
        <v>4</v>
      </c>
      <c r="E12" s="224" t="s">
        <v>118</v>
      </c>
      <c r="F12" s="225" t="str">
        <f>IF($B$25=1,IF(B32&lt;0.744,"ไม่ผ่าน","ผ่าน"),"")</f>
        <v/>
      </c>
      <c r="G12" s="197"/>
    </row>
    <row r="13" spans="1:7" ht="23.25">
      <c r="A13" s="317" t="s">
        <v>35</v>
      </c>
      <c r="B13" s="318"/>
      <c r="C13" s="227"/>
      <c r="D13" s="223">
        <v>5</v>
      </c>
      <c r="E13" s="224" t="s">
        <v>45</v>
      </c>
      <c r="F13" s="225" t="str">
        <f>IF($B$25=1,IF(B33&lt;12.5,"ผ่าน","ไม่ผ่าน"),IF(B33&lt;5.5,"ผ่าน","ไม่ผ่าน"))</f>
        <v>ผ่าน</v>
      </c>
      <c r="G13" s="197"/>
    </row>
    <row r="14" spans="1:7" ht="23.25">
      <c r="A14" s="180" t="s">
        <v>36</v>
      </c>
      <c r="B14" s="58" t="s">
        <v>37</v>
      </c>
      <c r="C14" s="227"/>
      <c r="D14" s="223">
        <v>6</v>
      </c>
      <c r="E14" s="224" t="s">
        <v>8</v>
      </c>
      <c r="F14" s="225" t="str">
        <f>IF(OR($B$25=3,$B$25=5,$B$25&amp;$C$27=20,$B$25&amp;$C$27=21),IF(B34&lt;40.5,"ผ่าน","ไม่ผ่าน"),IF(B34&lt;100.5,"ผ่าน","ไม่ผ่าน"))</f>
        <v>ผ่าน</v>
      </c>
      <c r="G14" s="197"/>
    </row>
    <row r="15" spans="1:7" ht="23.25">
      <c r="A15" s="183" t="s">
        <v>38</v>
      </c>
      <c r="B15" s="57" t="s">
        <v>39</v>
      </c>
      <c r="C15" s="227"/>
      <c r="D15" s="331" t="str">
        <f>"สารอาหาร"&amp;C28</f>
        <v>สารอาหารต่อหน่วยบรรจุ</v>
      </c>
      <c r="E15" s="320"/>
      <c r="F15" s="252"/>
      <c r="G15" s="197"/>
    </row>
    <row r="16" spans="1:7" ht="23.25">
      <c r="A16" s="317" t="s">
        <v>79</v>
      </c>
      <c r="B16" s="318"/>
      <c r="C16" s="227"/>
      <c r="D16" s="223">
        <v>7</v>
      </c>
      <c r="E16" s="224" t="s">
        <v>44</v>
      </c>
      <c r="F16" s="225" t="str">
        <f>IF(OR($B$25=1,$B$25=2,$B$25=3),"",IF($B$27&gt;300.5,IF($B$25=5,IF(C30&lt;1.85,"ผ่าน","ไม่ผ่าน"),IF(C30&lt;3.5,"ผ่าน","ไม่ผ่าน")),""))</f>
        <v/>
      </c>
      <c r="G16" s="197"/>
    </row>
    <row r="17" spans="1:7" ht="23.25">
      <c r="A17" s="183" t="s">
        <v>15</v>
      </c>
      <c r="B17" s="59">
        <v>40.450000000000003</v>
      </c>
      <c r="C17" s="227"/>
      <c r="D17" s="223">
        <v>8</v>
      </c>
      <c r="E17" s="224" t="s">
        <v>45</v>
      </c>
      <c r="F17" s="225" t="str">
        <f>IF($B$25=1,IF(C33&lt;18.5,"ผ่าน","ไม่ผ่าน"),IF($B$26&lt;500.5,IF(C33&lt;15.5,"ผ่าน","ไม่ผ่าน"),""))</f>
        <v>ผ่าน</v>
      </c>
      <c r="G17" s="197"/>
    </row>
    <row r="18" spans="1:7" ht="23.25">
      <c r="A18" s="183" t="s">
        <v>16</v>
      </c>
      <c r="B18" s="24">
        <v>1.5</v>
      </c>
      <c r="C18" s="179"/>
      <c r="D18" s="226" t="s">
        <v>1</v>
      </c>
      <c r="E18" s="319" t="str">
        <f>IF(OR(F9="ไม่ผ่าน",F10="ไม่ผ่าน",F11="ไม่ผ่าน",F12="ไม่ผ่าน",F13="ไม่ผ่าน",F14="ไม่ผ่าน",F17="ไม่ผ่าน",F16="ไม่ผ่าน"),"ไม่ผ่านเกณฑ์ HCL","ผ่านเกณฑ์ HCL")</f>
        <v>ผ่านเกณฑ์ HCL</v>
      </c>
      <c r="F18" s="320"/>
      <c r="G18" s="197"/>
    </row>
    <row r="19" spans="1:7" ht="23.25">
      <c r="A19" s="183" t="s">
        <v>17</v>
      </c>
      <c r="B19" s="24">
        <v>0.75</v>
      </c>
      <c r="C19" s="179"/>
      <c r="D19" s="321" t="s">
        <v>155</v>
      </c>
      <c r="E19" s="322"/>
      <c r="F19" s="322"/>
      <c r="G19" s="197"/>
    </row>
    <row r="20" spans="1:7" ht="23.25">
      <c r="A20" s="183" t="s">
        <v>19</v>
      </c>
      <c r="B20" s="24">
        <v>1.2</v>
      </c>
      <c r="C20" s="179"/>
      <c r="D20" s="323"/>
      <c r="E20" s="323"/>
      <c r="F20" s="323"/>
      <c r="G20" s="197"/>
    </row>
    <row r="21" spans="1:7" ht="23.25">
      <c r="A21" s="183" t="s">
        <v>20</v>
      </c>
      <c r="B21" s="24">
        <v>5</v>
      </c>
      <c r="C21" s="179"/>
      <c r="D21" s="323"/>
      <c r="E21" s="323"/>
      <c r="F21" s="323"/>
      <c r="G21" s="197"/>
    </row>
    <row r="22" spans="1:7" ht="23.25">
      <c r="A22" s="183" t="s">
        <v>22</v>
      </c>
      <c r="B22" s="24">
        <v>40</v>
      </c>
      <c r="C22" s="179"/>
      <c r="D22" s="196" t="s">
        <v>68</v>
      </c>
      <c r="E22" s="179"/>
      <c r="F22" s="204"/>
      <c r="G22" s="228"/>
    </row>
    <row r="23" spans="1:7" ht="23.25">
      <c r="A23" s="227"/>
      <c r="B23" s="229"/>
      <c r="C23" s="179"/>
      <c r="D23" s="196" t="s">
        <v>69</v>
      </c>
      <c r="E23" s="179"/>
      <c r="F23" s="204"/>
      <c r="G23" s="197"/>
    </row>
    <row r="24" spans="1:7" ht="23.25">
      <c r="A24" s="243" t="s">
        <v>156</v>
      </c>
      <c r="B24" s="244"/>
      <c r="C24" s="245"/>
      <c r="D24" s="193"/>
      <c r="E24" s="193"/>
      <c r="F24" s="208"/>
      <c r="G24" s="197"/>
    </row>
    <row r="25" spans="1:7" ht="23.25">
      <c r="A25" s="218" t="s">
        <v>48</v>
      </c>
      <c r="B25" s="107">
        <f>IF($B$5="1.น้ำผัก/น้ำผลไม้ 100%",1,IF($B$5="2.น้ำผัก ผลไม้ น้ำอัดลม และน้ำหวานกลิ่นรสต่าง ๆ",2,IF($B$5="3.เครื่องดื่มธัญพืช นมถั่วเหลือง",3,IF($B$5="4.เครื่องดื่มช็อกโกแลต โกโก้ มอลต์สกัด และเครื่องดื่มที่มีส่วนประกอบของนม",4,IF($B$5="5.ชาปรุงสำเร็จ",5,6)))))</f>
        <v>3</v>
      </c>
      <c r="C25" s="117" t="s">
        <v>49</v>
      </c>
      <c r="D25" s="193"/>
      <c r="E25" s="193"/>
      <c r="F25" s="208"/>
      <c r="G25" s="230"/>
    </row>
    <row r="26" spans="1:7" ht="23.25">
      <c r="A26" s="218" t="s">
        <v>157</v>
      </c>
      <c r="B26" s="118">
        <f>IF($B$6="พร้อมดื่ม",B7,IF($B$12="",B7*($B$10+$B$11)/$B$10,B7*$B$12/$B$10))</f>
        <v>300</v>
      </c>
      <c r="C26" s="107">
        <f>IF($B$14="สูตรไม่มีวัตถุให้ความหวานแทนน้ำตาล",0,IF($B$14="สูตรมีน้ำตาลและวัตถุให้ความหวานแทนน้ำตาล",1,2))</f>
        <v>0</v>
      </c>
      <c r="D26" s="193"/>
      <c r="E26" s="193"/>
      <c r="F26" s="193"/>
      <c r="G26" s="230"/>
    </row>
    <row r="27" spans="1:7" ht="23.25">
      <c r="A27" s="218" t="s">
        <v>158</v>
      </c>
      <c r="B27" s="118">
        <f>IF($B$6="พร้อมดื่ม",B8,IF($B$12="",B8*($B$10+$B$11)/$B$10,B8*$B$12/$B$10))</f>
        <v>250</v>
      </c>
      <c r="C27" s="107">
        <f>IF($B$15="ไม่มีในสูตร",0,IF($B$15="มีในสูตร น้อยกว่า 90%",1,2))</f>
        <v>0</v>
      </c>
      <c r="D27" s="193"/>
      <c r="E27" s="193"/>
      <c r="F27" s="193"/>
      <c r="G27" s="230"/>
    </row>
    <row r="28" spans="1:7" ht="23.25">
      <c r="A28" s="220" t="s">
        <v>40</v>
      </c>
      <c r="B28" s="221" t="s">
        <v>41</v>
      </c>
      <c r="C28" s="221" t="str">
        <f>IF($CX$27=1,"ต่อหน่วยบรรจุ",IF($CX$28&gt;500.5,"ต่อหน่วยบริโภค", "ต่อหน่วยบรรจุ"))</f>
        <v>ต่อหน่วยบรรจุ</v>
      </c>
      <c r="D28" s="231"/>
      <c r="E28" s="231"/>
      <c r="F28" s="179"/>
      <c r="G28" s="230"/>
    </row>
    <row r="29" spans="1:7" ht="23.25">
      <c r="A29" s="222" t="s">
        <v>15</v>
      </c>
      <c r="B29" s="122" t="str">
        <f>IF(OR($B$25=2,$B$25=4,$B$25=5,$B$25=6),IF($B$6="พร้อมดื่ม",B17,IF($B$12="",B17*$B$10/($B$10+$B$11),B17*$B$10/$B$12)),"")</f>
        <v/>
      </c>
      <c r="C29" s="246" t="str">
        <f>IF(ISERROR(B29*$B$26/100),"",B29*$B$26/100)</f>
        <v/>
      </c>
      <c r="D29" s="179"/>
      <c r="E29" s="179"/>
      <c r="F29" s="204"/>
      <c r="G29" s="230"/>
    </row>
    <row r="30" spans="1:7" ht="23.25">
      <c r="A30" s="222" t="s">
        <v>16</v>
      </c>
      <c r="B30" s="122">
        <f>IF(OR($B$25=3,$B$25=4,$B$25=5,$B$25=6),IF($B$6="พร้อมดื่ม",B18,IF($B$12="",B18*$B$10/($B$10+$B$11),B18*$B$10/$B$12)),"")</f>
        <v>1.5</v>
      </c>
      <c r="C30" s="246">
        <f t="shared" ref="C30:C34" si="0">IF(ISERROR(B30*$B$26/100),"",B30*$B$26/100)</f>
        <v>4.5</v>
      </c>
      <c r="D30" s="196"/>
      <c r="E30" s="203"/>
      <c r="F30" s="232"/>
      <c r="G30" s="197"/>
    </row>
    <row r="31" spans="1:7" ht="23.25">
      <c r="A31" s="222" t="s">
        <v>17</v>
      </c>
      <c r="B31" s="122">
        <f>IF($B$25=3,IF($B$6="พร้อมดื่ม",B19,IF($B$12="",B19*$B$10/($B$10+$B$11),B19*$B$10/$B$11)),"")</f>
        <v>0.75</v>
      </c>
      <c r="C31" s="246">
        <f t="shared" si="0"/>
        <v>2.25</v>
      </c>
      <c r="D31" s="233"/>
      <c r="E31" s="203"/>
      <c r="F31" s="232"/>
      <c r="G31" s="197"/>
    </row>
    <row r="32" spans="1:7" ht="23.25">
      <c r="A32" s="222" t="s">
        <v>19</v>
      </c>
      <c r="B32" s="122" t="str">
        <f>IF($B$25=1,IF($B$6="พร้อมดื่ม",B20,IF($B$12="",B20*$B$10/($B$10+$B$11),B20*$B$10/$B$12)),"")</f>
        <v/>
      </c>
      <c r="C32" s="246" t="str">
        <f t="shared" si="0"/>
        <v/>
      </c>
      <c r="D32" s="233"/>
      <c r="E32" s="203"/>
      <c r="F32" s="232"/>
      <c r="G32" s="197"/>
    </row>
    <row r="33" spans="1:7" ht="23.25">
      <c r="A33" s="222" t="s">
        <v>20</v>
      </c>
      <c r="B33" s="122">
        <f>IF(OR($B$25=1,$B$25=2,$B$25=3,$B$25=4,$B$25=5,$B$25=6),IF($B$6="พร้อมดื่ม",B21,IF($B$12="",B21*$B$10/($B$10+$B$11),B21*$B$10/$B$12)),"")</f>
        <v>5</v>
      </c>
      <c r="C33" s="246">
        <f t="shared" si="0"/>
        <v>15</v>
      </c>
      <c r="D33" s="174"/>
      <c r="E33" s="203"/>
      <c r="F33" s="232"/>
      <c r="G33" s="197"/>
    </row>
    <row r="34" spans="1:7" ht="23.25">
      <c r="A34" s="222" t="s">
        <v>22</v>
      </c>
      <c r="B34" s="122">
        <f>IF(OR($B$25=1,$B$25=2,$B$25=3,$B$25=4,$B$25=5,$B$25=6),IF($B$6="พร้อมดื่ม",B22,IF($B$12="",B22*$B$10/($B$10+$B$11),B22*$B$10/$B$11)),"")</f>
        <v>40</v>
      </c>
      <c r="C34" s="246">
        <f t="shared" si="0"/>
        <v>120</v>
      </c>
      <c r="D34" s="179"/>
      <c r="E34" s="179"/>
      <c r="F34" s="204"/>
      <c r="G34" s="197"/>
    </row>
    <row r="35" spans="1:7" ht="23.25">
      <c r="D35" s="204"/>
      <c r="E35" s="179"/>
      <c r="F35" s="204"/>
      <c r="G35" s="197"/>
    </row>
    <row r="36" spans="1:7" ht="23.25">
      <c r="A36" s="179"/>
      <c r="B36" s="179"/>
      <c r="D36" s="204"/>
      <c r="E36" s="179"/>
      <c r="F36" s="204"/>
      <c r="G36" s="197"/>
    </row>
    <row r="37" spans="1:7" ht="23.25">
      <c r="A37" s="198"/>
      <c r="B37" s="234"/>
      <c r="C37" s="234"/>
      <c r="D37" s="235"/>
      <c r="E37" s="234"/>
      <c r="F37" s="235"/>
      <c r="G37" s="236"/>
    </row>
    <row r="38" spans="1:7" ht="23.25">
      <c r="A38" s="193"/>
      <c r="B38" s="193"/>
      <c r="C38" s="179"/>
      <c r="D38" s="204"/>
      <c r="E38" s="179"/>
      <c r="F38" s="204"/>
      <c r="G38" s="179"/>
    </row>
    <row r="39" spans="1:7" ht="23.25">
      <c r="A39" s="193"/>
      <c r="B39" s="193"/>
      <c r="C39" s="179"/>
      <c r="D39" s="204"/>
      <c r="E39" s="179"/>
      <c r="F39" s="204"/>
      <c r="G39" s="193"/>
    </row>
    <row r="40" spans="1:7" ht="23.25">
      <c r="A40" s="193"/>
      <c r="B40" s="193"/>
      <c r="C40" s="193"/>
      <c r="D40" s="179"/>
      <c r="E40" s="179"/>
      <c r="F40" s="204"/>
      <c r="G40" s="193"/>
    </row>
    <row r="41" spans="1:7" ht="23.25">
      <c r="A41" s="193"/>
      <c r="B41" s="193"/>
      <c r="C41" s="193"/>
      <c r="D41" s="179"/>
      <c r="E41" s="179"/>
      <c r="F41" s="204"/>
      <c r="G41" s="193"/>
    </row>
    <row r="42" spans="1:7" ht="23.25">
      <c r="A42" s="193"/>
      <c r="B42" s="193"/>
      <c r="C42" s="193"/>
      <c r="D42" s="179"/>
      <c r="E42" s="179"/>
      <c r="F42" s="204"/>
      <c r="G42" s="193"/>
    </row>
    <row r="43" spans="1:7" ht="15">
      <c r="A43" s="193"/>
      <c r="B43" s="193"/>
      <c r="C43" s="193"/>
      <c r="D43" s="193"/>
      <c r="E43" s="193"/>
      <c r="F43" s="208"/>
      <c r="G43" s="193"/>
    </row>
    <row r="44" spans="1:7" ht="15">
      <c r="A44" s="193"/>
      <c r="B44" s="193"/>
      <c r="C44" s="193"/>
      <c r="D44" s="193"/>
      <c r="E44" s="193"/>
      <c r="F44" s="208"/>
      <c r="G44" s="193"/>
    </row>
    <row r="45" spans="1:7" ht="15">
      <c r="A45" s="193"/>
      <c r="B45" s="193"/>
      <c r="C45" s="193"/>
      <c r="D45" s="193"/>
      <c r="E45" s="193"/>
      <c r="F45" s="208"/>
      <c r="G45" s="193"/>
    </row>
    <row r="46" spans="1:7" ht="15">
      <c r="A46" s="193"/>
      <c r="B46" s="193"/>
      <c r="C46" s="193"/>
      <c r="D46" s="193"/>
      <c r="E46" s="193"/>
      <c r="F46" s="208"/>
      <c r="G46" s="193"/>
    </row>
    <row r="47" spans="1:7" ht="15">
      <c r="A47" s="193"/>
      <c r="B47" s="193"/>
      <c r="C47" s="193"/>
      <c r="D47" s="193"/>
      <c r="E47" s="193"/>
      <c r="F47" s="208"/>
      <c r="G47" s="193"/>
    </row>
    <row r="48" spans="1:7" ht="15">
      <c r="A48" s="193"/>
      <c r="B48" s="193"/>
      <c r="C48" s="193"/>
      <c r="D48" s="193"/>
      <c r="E48" s="193"/>
      <c r="F48" s="208"/>
      <c r="G48" s="193"/>
    </row>
    <row r="49" spans="1:7" ht="15">
      <c r="A49" s="193"/>
      <c r="B49" s="193"/>
      <c r="C49" s="193"/>
      <c r="D49" s="193"/>
      <c r="E49" s="193"/>
      <c r="F49" s="208"/>
      <c r="G49" s="193"/>
    </row>
    <row r="50" spans="1:7" ht="15">
      <c r="A50" s="193"/>
      <c r="B50" s="193"/>
      <c r="C50" s="193"/>
      <c r="D50" s="193"/>
      <c r="E50" s="193"/>
      <c r="F50" s="208"/>
      <c r="G50" s="193"/>
    </row>
    <row r="51" spans="1:7" ht="15">
      <c r="A51" s="193"/>
      <c r="B51" s="193"/>
      <c r="C51" s="193"/>
      <c r="D51" s="193"/>
      <c r="E51" s="193"/>
      <c r="F51" s="208"/>
      <c r="G51" s="193"/>
    </row>
    <row r="52" spans="1:7" ht="15">
      <c r="A52" s="193"/>
      <c r="B52" s="193"/>
      <c r="C52" s="193"/>
      <c r="D52" s="193"/>
      <c r="E52" s="193"/>
      <c r="F52" s="208"/>
      <c r="G52" s="193"/>
    </row>
    <row r="53" spans="1:7" ht="15">
      <c r="A53" s="193"/>
      <c r="B53" s="193"/>
      <c r="C53" s="193"/>
      <c r="D53" s="193"/>
      <c r="E53" s="193"/>
      <c r="F53" s="208"/>
      <c r="G53" s="193"/>
    </row>
    <row r="54" spans="1:7" ht="15">
      <c r="A54" s="193"/>
      <c r="B54" s="193"/>
      <c r="C54" s="193"/>
      <c r="D54" s="193"/>
      <c r="E54" s="193"/>
      <c r="F54" s="208"/>
      <c r="G54" s="193"/>
    </row>
    <row r="55" spans="1:7" ht="15">
      <c r="A55" s="193"/>
      <c r="B55" s="193"/>
      <c r="C55" s="193"/>
      <c r="D55" s="193"/>
      <c r="E55" s="193"/>
      <c r="F55" s="208"/>
      <c r="G55" s="193"/>
    </row>
    <row r="56" spans="1:7" ht="15">
      <c r="A56" s="193"/>
      <c r="B56" s="193"/>
      <c r="C56" s="193"/>
      <c r="D56" s="193"/>
      <c r="E56" s="193"/>
      <c r="F56" s="208"/>
      <c r="G56" s="193"/>
    </row>
    <row r="57" spans="1:7" ht="15">
      <c r="A57" s="193"/>
      <c r="B57" s="193"/>
      <c r="C57" s="193"/>
      <c r="D57" s="193"/>
      <c r="E57" s="193"/>
      <c r="F57" s="208"/>
      <c r="G57" s="193"/>
    </row>
    <row r="58" spans="1:7" ht="15">
      <c r="A58" s="193"/>
      <c r="B58" s="193"/>
      <c r="C58" s="193"/>
      <c r="D58" s="193"/>
      <c r="E58" s="193"/>
      <c r="F58" s="208"/>
      <c r="G58" s="193"/>
    </row>
    <row r="59" spans="1:7" ht="15">
      <c r="A59" s="193"/>
      <c r="B59" s="193"/>
      <c r="C59" s="193"/>
      <c r="D59" s="193"/>
      <c r="E59" s="193"/>
      <c r="F59" s="208"/>
      <c r="G59" s="193"/>
    </row>
    <row r="60" spans="1:7" ht="15">
      <c r="A60" s="193"/>
      <c r="B60" s="193"/>
      <c r="C60" s="193"/>
      <c r="D60" s="193"/>
      <c r="E60" s="193"/>
      <c r="F60" s="208"/>
      <c r="G60" s="193"/>
    </row>
    <row r="61" spans="1:7" ht="15">
      <c r="A61" s="193"/>
      <c r="B61" s="193"/>
      <c r="C61" s="193"/>
      <c r="D61" s="193"/>
      <c r="E61" s="193"/>
      <c r="F61" s="208"/>
      <c r="G61" s="193"/>
    </row>
    <row r="62" spans="1:7" ht="15">
      <c r="A62" s="193"/>
      <c r="B62" s="193"/>
      <c r="C62" s="193"/>
      <c r="D62" s="193"/>
      <c r="E62" s="193"/>
      <c r="F62" s="208"/>
      <c r="G62" s="193"/>
    </row>
    <row r="63" spans="1:7" ht="15">
      <c r="A63" s="193"/>
      <c r="B63" s="193"/>
      <c r="C63" s="193"/>
      <c r="D63" s="193"/>
      <c r="E63" s="193"/>
      <c r="F63" s="208"/>
      <c r="G63" s="193"/>
    </row>
    <row r="64" spans="1:7" ht="15">
      <c r="A64" s="193"/>
      <c r="B64" s="193"/>
      <c r="C64" s="193"/>
      <c r="D64" s="193"/>
      <c r="E64" s="193"/>
      <c r="F64" s="208"/>
      <c r="G64" s="193"/>
    </row>
    <row r="65" spans="1:7" ht="15">
      <c r="A65" s="193"/>
      <c r="B65" s="193"/>
      <c r="C65" s="193"/>
      <c r="D65" s="193"/>
      <c r="E65" s="193"/>
      <c r="F65" s="208"/>
      <c r="G65" s="193"/>
    </row>
    <row r="66" spans="1:7" ht="15">
      <c r="A66" s="193"/>
      <c r="B66" s="193"/>
      <c r="C66" s="193"/>
      <c r="D66" s="193"/>
      <c r="E66" s="193"/>
      <c r="F66" s="208"/>
      <c r="G66" s="193"/>
    </row>
    <row r="67" spans="1:7" ht="15">
      <c r="A67" s="193"/>
      <c r="B67" s="193"/>
      <c r="C67" s="193"/>
      <c r="D67" s="193"/>
      <c r="E67" s="193"/>
      <c r="F67" s="208"/>
      <c r="G67" s="193"/>
    </row>
    <row r="68" spans="1:7" ht="15">
      <c r="A68" s="193"/>
      <c r="B68" s="193"/>
      <c r="C68" s="193"/>
      <c r="D68" s="193"/>
      <c r="E68" s="193"/>
      <c r="F68" s="208"/>
      <c r="G68" s="193"/>
    </row>
    <row r="69" spans="1:7" ht="15">
      <c r="A69" s="193"/>
      <c r="B69" s="193"/>
      <c r="C69" s="193"/>
      <c r="D69" s="193"/>
      <c r="E69" s="193"/>
      <c r="F69" s="208"/>
      <c r="G69" s="193"/>
    </row>
    <row r="70" spans="1:7" ht="15">
      <c r="A70" s="193"/>
      <c r="B70" s="193"/>
      <c r="C70" s="193"/>
      <c r="D70" s="193"/>
      <c r="E70" s="193"/>
      <c r="F70" s="208"/>
      <c r="G70" s="193"/>
    </row>
    <row r="71" spans="1:7" ht="15">
      <c r="A71" s="193"/>
      <c r="B71" s="193"/>
      <c r="C71" s="193"/>
      <c r="D71" s="193"/>
      <c r="E71" s="193"/>
      <c r="F71" s="208"/>
      <c r="G71" s="193"/>
    </row>
    <row r="72" spans="1:7" ht="15">
      <c r="A72" s="193"/>
      <c r="B72" s="193"/>
      <c r="C72" s="193"/>
      <c r="D72" s="193"/>
      <c r="E72" s="193"/>
      <c r="F72" s="208"/>
      <c r="G72" s="193"/>
    </row>
    <row r="73" spans="1:7" ht="15">
      <c r="A73" s="193"/>
      <c r="B73" s="193"/>
      <c r="C73" s="193"/>
      <c r="D73" s="193"/>
      <c r="E73" s="193"/>
      <c r="F73" s="208"/>
      <c r="G73" s="193"/>
    </row>
    <row r="74" spans="1:7" ht="15">
      <c r="A74" s="193"/>
      <c r="B74" s="193"/>
      <c r="C74" s="193"/>
      <c r="D74" s="193"/>
      <c r="E74" s="193"/>
      <c r="F74" s="208"/>
      <c r="G74" s="193"/>
    </row>
    <row r="75" spans="1:7" ht="15">
      <c r="A75" s="193"/>
      <c r="B75" s="193"/>
      <c r="C75" s="193"/>
      <c r="D75" s="193"/>
      <c r="E75" s="193"/>
      <c r="F75" s="208"/>
      <c r="G75" s="193"/>
    </row>
    <row r="76" spans="1:7" ht="15">
      <c r="A76" s="193"/>
      <c r="B76" s="193"/>
      <c r="C76" s="193"/>
      <c r="D76" s="193"/>
      <c r="E76" s="193"/>
      <c r="F76" s="208"/>
      <c r="G76" s="193"/>
    </row>
    <row r="77" spans="1:7" ht="15">
      <c r="A77" s="193"/>
      <c r="B77" s="193"/>
      <c r="C77" s="193"/>
      <c r="D77" s="193"/>
      <c r="E77" s="193"/>
      <c r="F77" s="208"/>
      <c r="G77" s="193"/>
    </row>
    <row r="78" spans="1:7" ht="15">
      <c r="A78" s="193"/>
      <c r="B78" s="193"/>
      <c r="C78" s="193"/>
      <c r="D78" s="193"/>
      <c r="E78" s="193"/>
      <c r="F78" s="208"/>
      <c r="G78" s="193"/>
    </row>
    <row r="79" spans="1:7" ht="15">
      <c r="A79" s="193"/>
      <c r="B79" s="193"/>
      <c r="C79" s="193"/>
      <c r="D79" s="193"/>
      <c r="E79" s="193"/>
      <c r="F79" s="208"/>
      <c r="G79" s="193"/>
    </row>
    <row r="80" spans="1:7" ht="15">
      <c r="A80" s="193"/>
      <c r="B80" s="193"/>
      <c r="C80" s="193"/>
      <c r="D80" s="193"/>
      <c r="E80" s="193"/>
      <c r="F80" s="208"/>
      <c r="G80" s="193"/>
    </row>
    <row r="81" spans="1:7" ht="15">
      <c r="A81" s="193"/>
      <c r="B81" s="193"/>
      <c r="C81" s="193"/>
      <c r="D81" s="193"/>
      <c r="E81" s="193"/>
      <c r="F81" s="208"/>
      <c r="G81" s="193"/>
    </row>
    <row r="82" spans="1:7" ht="15">
      <c r="A82" s="193"/>
      <c r="B82" s="193"/>
      <c r="C82" s="193"/>
      <c r="D82" s="193"/>
      <c r="E82" s="193"/>
      <c r="F82" s="208"/>
      <c r="G82" s="193"/>
    </row>
    <row r="83" spans="1:7" ht="15">
      <c r="A83" s="193"/>
      <c r="B83" s="193"/>
      <c r="C83" s="193"/>
      <c r="D83" s="193"/>
      <c r="E83" s="193"/>
      <c r="F83" s="208"/>
      <c r="G83" s="193"/>
    </row>
    <row r="84" spans="1:7" ht="15">
      <c r="A84" s="212"/>
      <c r="B84" s="213"/>
      <c r="C84" s="193"/>
      <c r="D84" s="193"/>
      <c r="E84" s="193"/>
      <c r="F84" s="208"/>
      <c r="G84" s="193"/>
    </row>
    <row r="85" spans="1:7" ht="15">
      <c r="A85" s="214"/>
      <c r="B85" s="214"/>
      <c r="C85" s="193"/>
      <c r="D85" s="193"/>
      <c r="E85" s="193"/>
      <c r="F85" s="208"/>
      <c r="G85" s="215"/>
    </row>
    <row r="86" spans="1:7" ht="15">
      <c r="A86" s="193"/>
      <c r="B86" s="193"/>
      <c r="C86" s="215"/>
      <c r="D86" s="193"/>
      <c r="E86" s="193"/>
      <c r="F86" s="208"/>
      <c r="G86" s="208"/>
    </row>
    <row r="87" spans="1:7" ht="15">
      <c r="A87" s="193"/>
      <c r="B87" s="193"/>
      <c r="C87" s="193"/>
      <c r="D87" s="193"/>
      <c r="E87" s="193"/>
      <c r="F87" s="208"/>
      <c r="G87" s="208"/>
    </row>
    <row r="88" spans="1:7" ht="15">
      <c r="A88" s="193"/>
      <c r="B88" s="193"/>
      <c r="C88" s="193"/>
      <c r="D88" s="193"/>
      <c r="E88" s="193"/>
      <c r="F88" s="208"/>
      <c r="G88" s="208"/>
    </row>
    <row r="89" spans="1:7" ht="15">
      <c r="A89" s="193"/>
      <c r="B89" s="193"/>
      <c r="C89" s="193"/>
      <c r="D89" s="215"/>
      <c r="E89" s="215"/>
      <c r="F89" s="215"/>
      <c r="G89" s="193"/>
    </row>
    <row r="90" spans="1:7" ht="15">
      <c r="A90" s="193"/>
      <c r="B90" s="193"/>
      <c r="C90" s="193"/>
      <c r="D90" s="193"/>
      <c r="E90" s="193"/>
      <c r="F90" s="193"/>
      <c r="G90" s="193"/>
    </row>
    <row r="91" spans="1:7" ht="15">
      <c r="A91" s="193"/>
      <c r="B91" s="193"/>
      <c r="C91" s="193"/>
      <c r="D91" s="193"/>
      <c r="E91" s="193"/>
      <c r="F91" s="193"/>
      <c r="G91" s="193"/>
    </row>
    <row r="92" spans="1:7" ht="15">
      <c r="A92" s="193"/>
      <c r="B92" s="193"/>
      <c r="C92" s="193"/>
      <c r="D92" s="193"/>
      <c r="E92" s="193"/>
      <c r="F92" s="193"/>
      <c r="G92" s="193"/>
    </row>
    <row r="93" spans="1:7" ht="15">
      <c r="A93" s="193"/>
      <c r="B93" s="193"/>
      <c r="C93" s="193"/>
      <c r="D93" s="193"/>
      <c r="E93" s="193"/>
      <c r="F93" s="208"/>
      <c r="G93" s="193"/>
    </row>
    <row r="94" spans="1:7" ht="15">
      <c r="A94" s="193"/>
      <c r="B94" s="193"/>
      <c r="C94" s="193"/>
      <c r="D94" s="193"/>
      <c r="E94" s="193"/>
      <c r="F94" s="208"/>
      <c r="G94" s="193"/>
    </row>
    <row r="95" spans="1:7" ht="15">
      <c r="A95" s="193"/>
      <c r="B95" s="193"/>
      <c r="C95" s="193"/>
      <c r="D95" s="193"/>
      <c r="E95" s="193"/>
      <c r="F95" s="208"/>
      <c r="G95" s="193"/>
    </row>
    <row r="96" spans="1:7" ht="15">
      <c r="A96" s="193"/>
      <c r="B96" s="193"/>
      <c r="C96" s="193"/>
      <c r="D96" s="193"/>
      <c r="E96" s="193"/>
      <c r="F96" s="208"/>
      <c r="G96" s="193"/>
    </row>
    <row r="97" spans="1:7" ht="15">
      <c r="A97" s="193"/>
      <c r="B97" s="193"/>
      <c r="C97" s="193"/>
      <c r="D97" s="193"/>
      <c r="E97" s="193"/>
      <c r="F97" s="208"/>
      <c r="G97" s="193"/>
    </row>
    <row r="98" spans="1:7" ht="15">
      <c r="A98" s="193"/>
      <c r="B98" s="193"/>
      <c r="C98" s="193"/>
      <c r="D98" s="193"/>
      <c r="E98" s="193"/>
      <c r="F98" s="208"/>
      <c r="G98" s="193"/>
    </row>
    <row r="99" spans="1:7" ht="15">
      <c r="A99" s="193"/>
      <c r="B99" s="193"/>
      <c r="C99" s="193"/>
      <c r="D99" s="193"/>
      <c r="E99" s="193"/>
      <c r="F99" s="208"/>
      <c r="G99" s="193"/>
    </row>
    <row r="100" spans="1:7" ht="15">
      <c r="A100" s="193"/>
      <c r="B100" s="193"/>
      <c r="C100" s="193"/>
      <c r="D100" s="193"/>
      <c r="E100" s="193"/>
      <c r="F100" s="208"/>
      <c r="G100" s="193"/>
    </row>
    <row r="101" spans="1:7" ht="15">
      <c r="A101" s="193"/>
      <c r="B101" s="193"/>
      <c r="C101" s="193"/>
      <c r="D101" s="193"/>
      <c r="E101" s="193"/>
      <c r="F101" s="208"/>
      <c r="G101" s="193"/>
    </row>
    <row r="102" spans="1:7" ht="15">
      <c r="A102" s="193"/>
      <c r="B102" s="193"/>
      <c r="C102" s="193"/>
      <c r="D102" s="193"/>
      <c r="E102" s="193"/>
      <c r="F102" s="208"/>
      <c r="G102" s="193"/>
    </row>
    <row r="103" spans="1:7" ht="15">
      <c r="A103" s="193"/>
      <c r="B103" s="193"/>
      <c r="C103" s="193"/>
      <c r="D103" s="193"/>
      <c r="E103" s="193"/>
      <c r="F103" s="208"/>
      <c r="G103" s="193"/>
    </row>
    <row r="104" spans="1:7" ht="15">
      <c r="A104" s="193"/>
      <c r="B104" s="193"/>
      <c r="C104" s="193"/>
      <c r="D104" s="193"/>
      <c r="E104" s="193"/>
      <c r="F104" s="208"/>
      <c r="G104" s="193"/>
    </row>
    <row r="105" spans="1:7" ht="15">
      <c r="A105" s="193"/>
      <c r="B105" s="193"/>
      <c r="C105" s="193"/>
      <c r="D105" s="193"/>
      <c r="E105" s="193"/>
      <c r="F105" s="208"/>
      <c r="G105" s="193"/>
    </row>
    <row r="106" spans="1:7" ht="15">
      <c r="A106" s="193"/>
      <c r="B106" s="193"/>
      <c r="C106" s="193"/>
      <c r="D106" s="193"/>
      <c r="E106" s="193"/>
      <c r="F106" s="208"/>
      <c r="G106" s="193"/>
    </row>
    <row r="107" spans="1:7" ht="15">
      <c r="A107" s="193"/>
      <c r="B107" s="193"/>
      <c r="C107" s="193"/>
      <c r="D107" s="193"/>
      <c r="E107" s="193"/>
      <c r="F107" s="208"/>
      <c r="G107" s="193"/>
    </row>
    <row r="108" spans="1:7" ht="15">
      <c r="A108" s="193"/>
      <c r="B108" s="193"/>
      <c r="C108" s="193"/>
      <c r="D108" s="193"/>
      <c r="E108" s="193"/>
      <c r="F108" s="208"/>
      <c r="G108" s="193"/>
    </row>
    <row r="109" spans="1:7" ht="15">
      <c r="A109" s="193"/>
      <c r="B109" s="193"/>
      <c r="C109" s="193"/>
      <c r="D109" s="193"/>
      <c r="E109" s="193"/>
      <c r="F109" s="208"/>
      <c r="G109" s="193"/>
    </row>
    <row r="110" spans="1:7" ht="15">
      <c r="A110" s="193"/>
      <c r="B110" s="193"/>
      <c r="C110" s="193"/>
      <c r="D110" s="193"/>
      <c r="E110" s="193"/>
      <c r="F110" s="208"/>
      <c r="G110" s="193"/>
    </row>
    <row r="111" spans="1:7" ht="15">
      <c r="A111" s="193"/>
      <c r="B111" s="193"/>
      <c r="C111" s="193"/>
      <c r="D111" s="193"/>
      <c r="E111" s="193"/>
      <c r="F111" s="208"/>
      <c r="G111" s="193"/>
    </row>
    <row r="112" spans="1:7" ht="15">
      <c r="A112" s="193"/>
      <c r="B112" s="193"/>
      <c r="C112" s="193"/>
      <c r="D112" s="193"/>
      <c r="E112" s="193"/>
      <c r="F112" s="208"/>
      <c r="G112" s="193"/>
    </row>
    <row r="113" spans="1:7" ht="15">
      <c r="A113" s="193"/>
      <c r="B113" s="193"/>
      <c r="C113" s="193"/>
      <c r="D113" s="193"/>
      <c r="E113" s="193"/>
      <c r="F113" s="208"/>
      <c r="G113" s="193"/>
    </row>
    <row r="114" spans="1:7" ht="15">
      <c r="A114" s="193"/>
      <c r="B114" s="193"/>
      <c r="C114" s="193"/>
      <c r="D114" s="193"/>
      <c r="E114" s="193"/>
      <c r="F114" s="208"/>
      <c r="G114" s="193"/>
    </row>
    <row r="115" spans="1:7" ht="15">
      <c r="A115" s="193"/>
      <c r="B115" s="193"/>
      <c r="C115" s="193"/>
      <c r="D115" s="193"/>
      <c r="E115" s="193"/>
      <c r="F115" s="208"/>
      <c r="G115" s="193"/>
    </row>
    <row r="116" spans="1:7" ht="15">
      <c r="A116" s="193"/>
      <c r="B116" s="193"/>
      <c r="C116" s="193"/>
      <c r="D116" s="193"/>
      <c r="E116" s="193"/>
      <c r="F116" s="208"/>
      <c r="G116" s="193"/>
    </row>
    <row r="117" spans="1:7" ht="15">
      <c r="A117" s="193"/>
      <c r="B117" s="193"/>
      <c r="C117" s="193"/>
      <c r="D117" s="193"/>
      <c r="E117" s="193"/>
      <c r="F117" s="208"/>
      <c r="G117" s="193"/>
    </row>
    <row r="118" spans="1:7" ht="15">
      <c r="A118" s="193"/>
      <c r="B118" s="193"/>
      <c r="C118" s="193"/>
      <c r="D118" s="193"/>
      <c r="E118" s="193"/>
      <c r="F118" s="208"/>
      <c r="G118" s="193"/>
    </row>
    <row r="119" spans="1:7" ht="15">
      <c r="A119" s="193"/>
      <c r="B119" s="193"/>
      <c r="C119" s="193"/>
      <c r="D119" s="193"/>
      <c r="E119" s="193"/>
      <c r="F119" s="208"/>
      <c r="G119" s="193"/>
    </row>
    <row r="120" spans="1:7" ht="15">
      <c r="A120" s="193"/>
      <c r="B120" s="193"/>
      <c r="C120" s="193"/>
      <c r="D120" s="193"/>
      <c r="E120" s="193"/>
      <c r="F120" s="208"/>
      <c r="G120" s="193"/>
    </row>
    <row r="121" spans="1:7" ht="15">
      <c r="A121" s="193"/>
      <c r="B121" s="193"/>
      <c r="C121" s="193"/>
      <c r="D121" s="193"/>
      <c r="E121" s="193"/>
      <c r="F121" s="208"/>
      <c r="G121" s="193"/>
    </row>
    <row r="122" spans="1:7" ht="15">
      <c r="A122" s="193"/>
      <c r="B122" s="193"/>
      <c r="C122" s="193"/>
      <c r="D122" s="193"/>
      <c r="E122" s="193"/>
      <c r="F122" s="208"/>
      <c r="G122" s="193"/>
    </row>
    <row r="123" spans="1:7" ht="15">
      <c r="A123" s="193"/>
      <c r="B123" s="193"/>
      <c r="C123" s="193"/>
      <c r="D123" s="193"/>
      <c r="E123" s="193"/>
      <c r="F123" s="208"/>
      <c r="G123" s="193"/>
    </row>
    <row r="124" spans="1:7" ht="15">
      <c r="A124" s="193"/>
      <c r="B124" s="193"/>
      <c r="C124" s="193"/>
      <c r="D124" s="193"/>
      <c r="E124" s="193"/>
      <c r="F124" s="208"/>
      <c r="G124" s="193"/>
    </row>
    <row r="125" spans="1:7" ht="15">
      <c r="A125" s="193"/>
      <c r="B125" s="193"/>
      <c r="C125" s="193"/>
      <c r="D125" s="193"/>
      <c r="E125" s="193"/>
      <c r="F125" s="208"/>
      <c r="G125" s="193"/>
    </row>
    <row r="126" spans="1:7" ht="15">
      <c r="A126" s="193"/>
      <c r="B126" s="193"/>
      <c r="C126" s="193"/>
      <c r="D126" s="193"/>
      <c r="E126" s="193"/>
      <c r="F126" s="208"/>
      <c r="G126" s="193"/>
    </row>
    <row r="127" spans="1:7" ht="15">
      <c r="A127" s="193"/>
      <c r="B127" s="193"/>
      <c r="C127" s="193"/>
      <c r="D127" s="193"/>
      <c r="E127" s="193"/>
      <c r="F127" s="208"/>
      <c r="G127" s="193"/>
    </row>
    <row r="128" spans="1:7" ht="15">
      <c r="A128" s="193"/>
      <c r="B128" s="193"/>
      <c r="C128" s="193"/>
      <c r="D128" s="193"/>
      <c r="E128" s="193"/>
      <c r="F128" s="208"/>
      <c r="G128" s="193"/>
    </row>
    <row r="129" spans="1:7" ht="15">
      <c r="A129" s="193"/>
      <c r="B129" s="193"/>
      <c r="C129" s="193"/>
      <c r="D129" s="193"/>
      <c r="E129" s="193"/>
      <c r="F129" s="208"/>
      <c r="G129" s="193"/>
    </row>
    <row r="130" spans="1:7" ht="15">
      <c r="A130" s="193"/>
      <c r="B130" s="193"/>
      <c r="C130" s="193"/>
      <c r="D130" s="193"/>
      <c r="E130" s="193"/>
      <c r="F130" s="208"/>
      <c r="G130" s="193"/>
    </row>
    <row r="131" spans="1:7" ht="15">
      <c r="A131" s="193"/>
      <c r="B131" s="193"/>
      <c r="C131" s="193"/>
      <c r="D131" s="193"/>
      <c r="E131" s="193"/>
      <c r="F131" s="208"/>
      <c r="G131" s="193"/>
    </row>
    <row r="132" spans="1:7" ht="15">
      <c r="A132" s="193"/>
      <c r="B132" s="193"/>
      <c r="C132" s="193"/>
      <c r="D132" s="193"/>
      <c r="E132" s="193"/>
      <c r="F132" s="208"/>
      <c r="G132" s="193"/>
    </row>
    <row r="133" spans="1:7" ht="15">
      <c r="A133" s="193"/>
      <c r="B133" s="193"/>
      <c r="C133" s="193"/>
      <c r="D133" s="193"/>
      <c r="E133" s="193"/>
      <c r="F133" s="208"/>
      <c r="G133" s="193"/>
    </row>
    <row r="134" spans="1:7" ht="15">
      <c r="A134" s="193"/>
      <c r="B134" s="193"/>
      <c r="C134" s="193"/>
      <c r="D134" s="193"/>
      <c r="E134" s="193"/>
      <c r="F134" s="208"/>
      <c r="G134" s="193"/>
    </row>
    <row r="135" spans="1:7" ht="15">
      <c r="A135" s="193"/>
      <c r="B135" s="193"/>
      <c r="C135" s="193"/>
      <c r="D135" s="193"/>
      <c r="E135" s="193"/>
      <c r="F135" s="208"/>
      <c r="G135" s="193"/>
    </row>
    <row r="136" spans="1:7" ht="15">
      <c r="A136" s="193"/>
      <c r="B136" s="193"/>
      <c r="C136" s="193"/>
      <c r="D136" s="193"/>
      <c r="E136" s="193"/>
      <c r="F136" s="208"/>
      <c r="G136" s="193"/>
    </row>
    <row r="137" spans="1:7" ht="15">
      <c r="A137" s="193"/>
      <c r="B137" s="193"/>
      <c r="C137" s="193"/>
      <c r="D137" s="193"/>
      <c r="E137" s="193"/>
      <c r="F137" s="208"/>
      <c r="G137" s="193"/>
    </row>
    <row r="138" spans="1:7" ht="15">
      <c r="A138" s="193"/>
      <c r="B138" s="193"/>
      <c r="C138" s="193"/>
      <c r="D138" s="193"/>
      <c r="E138" s="193"/>
      <c r="F138" s="208"/>
      <c r="G138" s="193"/>
    </row>
    <row r="139" spans="1:7" ht="15">
      <c r="A139" s="193"/>
      <c r="B139" s="193"/>
      <c r="C139" s="193"/>
      <c r="D139" s="193"/>
      <c r="E139" s="193"/>
      <c r="F139" s="208"/>
      <c r="G139" s="193"/>
    </row>
    <row r="140" spans="1:7" ht="15">
      <c r="A140" s="193"/>
      <c r="B140" s="193"/>
      <c r="C140" s="193"/>
      <c r="D140" s="193"/>
      <c r="E140" s="193"/>
      <c r="F140" s="208"/>
      <c r="G140" s="193"/>
    </row>
    <row r="141" spans="1:7" ht="15">
      <c r="A141" s="193"/>
      <c r="B141" s="193"/>
      <c r="C141" s="193"/>
      <c r="D141" s="193"/>
      <c r="E141" s="193"/>
      <c r="F141" s="208"/>
      <c r="G141" s="193"/>
    </row>
    <row r="142" spans="1:7" ht="15">
      <c r="A142" s="193"/>
      <c r="B142" s="193"/>
      <c r="C142" s="193"/>
      <c r="D142" s="193"/>
      <c r="E142" s="193"/>
      <c r="F142" s="208"/>
      <c r="G142" s="193"/>
    </row>
    <row r="143" spans="1:7" ht="15">
      <c r="A143" s="193"/>
      <c r="B143" s="193"/>
      <c r="C143" s="193"/>
      <c r="D143" s="193"/>
      <c r="E143" s="193"/>
      <c r="F143" s="208"/>
      <c r="G143" s="193"/>
    </row>
    <row r="144" spans="1:7" ht="15">
      <c r="A144" s="193"/>
      <c r="B144" s="193"/>
      <c r="C144" s="193"/>
      <c r="D144" s="193"/>
      <c r="E144" s="193"/>
      <c r="F144" s="208"/>
      <c r="G144" s="193"/>
    </row>
    <row r="145" spans="1:7" ht="15">
      <c r="A145" s="193"/>
      <c r="B145" s="193"/>
      <c r="C145" s="193"/>
      <c r="D145" s="193"/>
      <c r="E145" s="193"/>
      <c r="F145" s="208"/>
      <c r="G145" s="193"/>
    </row>
    <row r="146" spans="1:7" ht="15">
      <c r="A146" s="193"/>
      <c r="B146" s="193"/>
      <c r="C146" s="193"/>
      <c r="D146" s="193"/>
      <c r="E146" s="193"/>
      <c r="F146" s="208"/>
      <c r="G146" s="193"/>
    </row>
    <row r="147" spans="1:7" ht="15">
      <c r="A147" s="193"/>
      <c r="B147" s="193"/>
      <c r="C147" s="193"/>
      <c r="D147" s="193"/>
      <c r="E147" s="193"/>
      <c r="F147" s="208"/>
      <c r="G147" s="193"/>
    </row>
    <row r="148" spans="1:7" ht="15">
      <c r="A148" s="193"/>
      <c r="B148" s="193"/>
      <c r="C148" s="193"/>
      <c r="D148" s="193"/>
      <c r="E148" s="193"/>
      <c r="F148" s="208"/>
      <c r="G148" s="193"/>
    </row>
    <row r="149" spans="1:7" ht="15">
      <c r="A149" s="193"/>
      <c r="B149" s="193"/>
      <c r="C149" s="193"/>
      <c r="D149" s="193"/>
      <c r="E149" s="193"/>
      <c r="F149" s="208"/>
      <c r="G149" s="193"/>
    </row>
    <row r="150" spans="1:7" ht="15">
      <c r="A150" s="193"/>
      <c r="B150" s="193"/>
      <c r="C150" s="193"/>
      <c r="D150" s="193"/>
      <c r="E150" s="193"/>
      <c r="F150" s="208"/>
      <c r="G150" s="193"/>
    </row>
    <row r="151" spans="1:7" ht="15">
      <c r="A151" s="193"/>
      <c r="B151" s="193"/>
      <c r="C151" s="193"/>
      <c r="D151" s="193"/>
      <c r="E151" s="193"/>
      <c r="F151" s="208"/>
      <c r="G151" s="193"/>
    </row>
    <row r="152" spans="1:7" ht="15">
      <c r="A152" s="193"/>
      <c r="B152" s="193"/>
      <c r="C152" s="193"/>
      <c r="D152" s="193"/>
      <c r="E152" s="193"/>
      <c r="F152" s="208"/>
      <c r="G152" s="193"/>
    </row>
    <row r="153" spans="1:7" ht="15">
      <c r="A153" s="193"/>
      <c r="B153" s="193"/>
      <c r="C153" s="193"/>
      <c r="D153" s="193"/>
      <c r="E153" s="193"/>
      <c r="F153" s="208"/>
      <c r="G153" s="193"/>
    </row>
    <row r="154" spans="1:7" ht="15">
      <c r="A154" s="193"/>
      <c r="B154" s="193"/>
      <c r="C154" s="193"/>
      <c r="D154" s="193"/>
      <c r="E154" s="193"/>
      <c r="F154" s="208"/>
      <c r="G154" s="193"/>
    </row>
    <row r="155" spans="1:7" ht="15">
      <c r="A155" s="193"/>
      <c r="B155" s="193"/>
      <c r="C155" s="193"/>
      <c r="D155" s="193"/>
      <c r="E155" s="193"/>
      <c r="F155" s="208"/>
      <c r="G155" s="193"/>
    </row>
    <row r="156" spans="1:7" ht="15">
      <c r="A156" s="193"/>
      <c r="B156" s="193"/>
      <c r="C156" s="193"/>
      <c r="D156" s="193"/>
      <c r="E156" s="193"/>
      <c r="F156" s="208"/>
      <c r="G156" s="193"/>
    </row>
    <row r="157" spans="1:7" ht="15">
      <c r="A157" s="193"/>
      <c r="B157" s="193"/>
      <c r="C157" s="193"/>
      <c r="D157" s="193"/>
      <c r="E157" s="193"/>
      <c r="F157" s="208"/>
      <c r="G157" s="193"/>
    </row>
    <row r="158" spans="1:7" ht="15">
      <c r="A158" s="193"/>
      <c r="B158" s="193"/>
      <c r="C158" s="193"/>
      <c r="D158" s="193"/>
      <c r="E158" s="193"/>
      <c r="F158" s="208"/>
      <c r="G158" s="193"/>
    </row>
    <row r="159" spans="1:7" ht="15">
      <c r="A159" s="193"/>
      <c r="B159" s="193"/>
      <c r="C159" s="193"/>
      <c r="D159" s="193"/>
      <c r="E159" s="193"/>
      <c r="F159" s="208"/>
      <c r="G159" s="193"/>
    </row>
    <row r="160" spans="1:7" ht="15">
      <c r="A160" s="193"/>
      <c r="B160" s="193"/>
      <c r="C160" s="193"/>
      <c r="D160" s="193"/>
      <c r="E160" s="193"/>
      <c r="F160" s="208"/>
      <c r="G160" s="193"/>
    </row>
    <row r="161" spans="1:7" ht="15">
      <c r="A161" s="193"/>
      <c r="B161" s="193"/>
      <c r="C161" s="193"/>
      <c r="D161" s="193"/>
      <c r="E161" s="193"/>
      <c r="F161" s="208"/>
      <c r="G161" s="193"/>
    </row>
    <row r="162" spans="1:7" ht="15">
      <c r="A162" s="193"/>
      <c r="B162" s="193"/>
      <c r="C162" s="193"/>
      <c r="D162" s="193"/>
      <c r="E162" s="193"/>
      <c r="F162" s="208"/>
      <c r="G162" s="193"/>
    </row>
    <row r="163" spans="1:7" ht="15">
      <c r="A163" s="193"/>
      <c r="B163" s="193"/>
      <c r="C163" s="193"/>
      <c r="D163" s="193"/>
      <c r="E163" s="193"/>
      <c r="F163" s="208"/>
      <c r="G163" s="193"/>
    </row>
    <row r="164" spans="1:7" ht="15">
      <c r="A164" s="193"/>
      <c r="B164" s="193"/>
      <c r="C164" s="193"/>
      <c r="D164" s="193"/>
      <c r="E164" s="193"/>
      <c r="F164" s="208"/>
      <c r="G164" s="193"/>
    </row>
    <row r="165" spans="1:7" ht="15">
      <c r="A165" s="193"/>
      <c r="B165" s="193"/>
      <c r="C165" s="193"/>
      <c r="D165" s="193"/>
      <c r="E165" s="193"/>
      <c r="F165" s="208"/>
      <c r="G165" s="193"/>
    </row>
    <row r="166" spans="1:7" ht="15">
      <c r="A166" s="193"/>
      <c r="B166" s="193"/>
      <c r="C166" s="193"/>
      <c r="D166" s="193"/>
      <c r="E166" s="193"/>
      <c r="F166" s="208"/>
      <c r="G166" s="193"/>
    </row>
    <row r="167" spans="1:7" ht="15">
      <c r="A167" s="193"/>
      <c r="B167" s="193"/>
      <c r="C167" s="193"/>
      <c r="D167" s="193"/>
      <c r="E167" s="193"/>
      <c r="F167" s="208"/>
      <c r="G167" s="193"/>
    </row>
    <row r="168" spans="1:7" ht="15">
      <c r="A168" s="193"/>
      <c r="B168" s="193"/>
      <c r="C168" s="193"/>
      <c r="D168" s="193"/>
      <c r="E168" s="193"/>
      <c r="F168" s="208"/>
      <c r="G168" s="193"/>
    </row>
    <row r="169" spans="1:7" ht="15">
      <c r="A169" s="193"/>
      <c r="B169" s="193"/>
      <c r="C169" s="193"/>
      <c r="D169" s="193"/>
      <c r="E169" s="193"/>
      <c r="F169" s="208"/>
      <c r="G169" s="193"/>
    </row>
    <row r="170" spans="1:7" ht="15">
      <c r="A170" s="193"/>
      <c r="B170" s="193"/>
      <c r="C170" s="193"/>
      <c r="D170" s="193"/>
      <c r="E170" s="193"/>
      <c r="F170" s="208"/>
      <c r="G170" s="193"/>
    </row>
    <row r="171" spans="1:7" ht="15">
      <c r="A171" s="193"/>
      <c r="B171" s="193"/>
      <c r="C171" s="193"/>
      <c r="D171" s="193"/>
      <c r="E171" s="193"/>
      <c r="F171" s="208"/>
      <c r="G171" s="193"/>
    </row>
    <row r="172" spans="1:7" ht="15">
      <c r="A172" s="193"/>
      <c r="B172" s="193"/>
      <c r="C172" s="193"/>
      <c r="D172" s="193"/>
      <c r="E172" s="193"/>
      <c r="F172" s="208"/>
      <c r="G172" s="193"/>
    </row>
    <row r="173" spans="1:7" ht="15">
      <c r="A173" s="193"/>
      <c r="B173" s="193"/>
      <c r="C173" s="193"/>
      <c r="D173" s="193"/>
      <c r="E173" s="193"/>
      <c r="F173" s="208"/>
      <c r="G173" s="193"/>
    </row>
    <row r="174" spans="1:7" ht="15">
      <c r="A174" s="193"/>
      <c r="B174" s="193"/>
      <c r="C174" s="193"/>
      <c r="D174" s="193"/>
      <c r="E174" s="193"/>
      <c r="F174" s="208"/>
      <c r="G174" s="193"/>
    </row>
    <row r="175" spans="1:7" ht="15">
      <c r="A175" s="193"/>
      <c r="B175" s="193"/>
      <c r="C175" s="193"/>
      <c r="D175" s="193"/>
      <c r="E175" s="193"/>
      <c r="F175" s="208"/>
      <c r="G175" s="193"/>
    </row>
    <row r="176" spans="1:7" ht="15">
      <c r="A176" s="193"/>
      <c r="B176" s="193"/>
      <c r="C176" s="193"/>
      <c r="D176" s="193"/>
      <c r="E176" s="193"/>
      <c r="F176" s="208"/>
      <c r="G176" s="193"/>
    </row>
    <row r="177" spans="1:7" ht="15">
      <c r="A177" s="193"/>
      <c r="B177" s="193"/>
      <c r="C177" s="193"/>
      <c r="D177" s="193"/>
      <c r="E177" s="193"/>
      <c r="F177" s="208"/>
      <c r="G177" s="193"/>
    </row>
    <row r="178" spans="1:7" ht="15">
      <c r="A178" s="193"/>
      <c r="B178" s="193"/>
      <c r="C178" s="193"/>
      <c r="D178" s="193"/>
      <c r="E178" s="193"/>
      <c r="F178" s="208"/>
      <c r="G178" s="193"/>
    </row>
    <row r="179" spans="1:7" ht="15">
      <c r="A179" s="193"/>
      <c r="B179" s="193"/>
      <c r="C179" s="193"/>
      <c r="D179" s="193"/>
      <c r="E179" s="193"/>
      <c r="F179" s="208"/>
      <c r="G179" s="193"/>
    </row>
    <row r="180" spans="1:7" ht="15">
      <c r="A180" s="193"/>
      <c r="B180" s="193"/>
      <c r="C180" s="193"/>
      <c r="D180" s="193"/>
      <c r="E180" s="193"/>
      <c r="F180" s="208"/>
      <c r="G180" s="193"/>
    </row>
    <row r="181" spans="1:7" ht="15">
      <c r="A181" s="193"/>
      <c r="B181" s="193"/>
      <c r="C181" s="193"/>
      <c r="D181" s="193"/>
      <c r="E181" s="193"/>
      <c r="F181" s="208"/>
      <c r="G181" s="193"/>
    </row>
    <row r="182" spans="1:7" ht="15">
      <c r="A182" s="193"/>
      <c r="B182" s="193"/>
      <c r="C182" s="193"/>
      <c r="D182" s="193"/>
      <c r="E182" s="193"/>
      <c r="F182" s="208"/>
      <c r="G182" s="193"/>
    </row>
    <row r="183" spans="1:7" ht="15">
      <c r="A183" s="193"/>
      <c r="B183" s="193"/>
      <c r="C183" s="193"/>
      <c r="D183" s="193"/>
      <c r="E183" s="193"/>
      <c r="F183" s="208"/>
      <c r="G183" s="193"/>
    </row>
    <row r="184" spans="1:7" ht="15">
      <c r="A184" s="193"/>
      <c r="B184" s="193"/>
      <c r="C184" s="193"/>
      <c r="D184" s="193"/>
      <c r="E184" s="193"/>
      <c r="F184" s="208"/>
      <c r="G184" s="193"/>
    </row>
    <row r="185" spans="1:7" ht="15">
      <c r="A185" s="193"/>
      <c r="B185" s="193"/>
      <c r="C185" s="193"/>
      <c r="D185" s="193"/>
      <c r="E185" s="193"/>
      <c r="F185" s="208"/>
      <c r="G185" s="193"/>
    </row>
    <row r="186" spans="1:7" ht="15">
      <c r="A186" s="193"/>
      <c r="B186" s="193"/>
      <c r="C186" s="193"/>
      <c r="D186" s="193"/>
      <c r="E186" s="193"/>
      <c r="F186" s="208"/>
      <c r="G186" s="193"/>
    </row>
    <row r="187" spans="1:7" ht="15">
      <c r="A187" s="193"/>
      <c r="B187" s="193"/>
      <c r="C187" s="193"/>
      <c r="D187" s="193"/>
      <c r="E187" s="193"/>
      <c r="F187" s="208"/>
      <c r="G187" s="193"/>
    </row>
    <row r="188" spans="1:7" ht="15">
      <c r="A188" s="193"/>
      <c r="B188" s="193"/>
      <c r="C188" s="193"/>
      <c r="D188" s="193"/>
      <c r="E188" s="193"/>
      <c r="F188" s="208"/>
      <c r="G188" s="193"/>
    </row>
    <row r="189" spans="1:7" ht="15">
      <c r="A189" s="193"/>
      <c r="B189" s="193"/>
      <c r="C189" s="193"/>
      <c r="D189" s="193"/>
      <c r="E189" s="193"/>
      <c r="F189" s="208"/>
      <c r="G189" s="193"/>
    </row>
    <row r="190" spans="1:7" ht="15">
      <c r="A190" s="193"/>
      <c r="B190" s="193"/>
      <c r="C190" s="193"/>
      <c r="D190" s="193"/>
      <c r="E190" s="193"/>
      <c r="F190" s="208"/>
      <c r="G190" s="193"/>
    </row>
    <row r="191" spans="1:7" ht="15">
      <c r="A191" s="193"/>
      <c r="B191" s="193"/>
      <c r="C191" s="193"/>
      <c r="D191" s="193"/>
      <c r="E191" s="193"/>
      <c r="F191" s="208"/>
      <c r="G191" s="193"/>
    </row>
    <row r="192" spans="1:7" ht="15">
      <c r="A192" s="193"/>
      <c r="B192" s="193"/>
      <c r="C192" s="193"/>
      <c r="D192" s="193"/>
      <c r="E192" s="193"/>
      <c r="F192" s="208"/>
      <c r="G192" s="193"/>
    </row>
    <row r="193" spans="1:7" ht="15">
      <c r="A193" s="193"/>
      <c r="B193" s="193"/>
      <c r="C193" s="193"/>
      <c r="D193" s="193"/>
      <c r="E193" s="193"/>
      <c r="F193" s="208"/>
      <c r="G193" s="193"/>
    </row>
    <row r="194" spans="1:7" ht="15">
      <c r="A194" s="193"/>
      <c r="B194" s="193"/>
      <c r="C194" s="193"/>
      <c r="D194" s="193"/>
      <c r="E194" s="193"/>
      <c r="F194" s="208"/>
      <c r="G194" s="193"/>
    </row>
    <row r="195" spans="1:7" ht="15">
      <c r="A195" s="193"/>
      <c r="B195" s="193"/>
      <c r="C195" s="193"/>
      <c r="D195" s="193"/>
      <c r="E195" s="193"/>
      <c r="F195" s="208"/>
      <c r="G195" s="193"/>
    </row>
    <row r="196" spans="1:7" ht="15">
      <c r="A196" s="193"/>
      <c r="B196" s="193"/>
      <c r="C196" s="193"/>
      <c r="D196" s="193"/>
      <c r="E196" s="193"/>
      <c r="F196" s="208"/>
      <c r="G196" s="193"/>
    </row>
    <row r="197" spans="1:7" ht="15">
      <c r="A197" s="193"/>
      <c r="B197" s="193"/>
      <c r="C197" s="193"/>
      <c r="D197" s="193"/>
      <c r="E197" s="193"/>
      <c r="F197" s="208"/>
      <c r="G197" s="193"/>
    </row>
    <row r="198" spans="1:7" ht="15">
      <c r="A198" s="193"/>
      <c r="B198" s="193"/>
      <c r="C198" s="193"/>
      <c r="D198" s="193"/>
      <c r="E198" s="193"/>
      <c r="F198" s="208"/>
      <c r="G198" s="193"/>
    </row>
    <row r="199" spans="1:7" ht="15">
      <c r="A199" s="193"/>
      <c r="B199" s="193"/>
      <c r="C199" s="193"/>
      <c r="D199" s="193"/>
      <c r="E199" s="193"/>
      <c r="F199" s="208"/>
      <c r="G199" s="193"/>
    </row>
    <row r="200" spans="1:7" ht="15">
      <c r="A200" s="193"/>
      <c r="B200" s="193"/>
      <c r="C200" s="193"/>
      <c r="D200" s="193"/>
      <c r="E200" s="193"/>
      <c r="F200" s="208"/>
      <c r="G200" s="193"/>
    </row>
    <row r="201" spans="1:7" ht="15">
      <c r="A201" s="193"/>
      <c r="B201" s="193"/>
      <c r="C201" s="193"/>
      <c r="D201" s="193"/>
      <c r="E201" s="193"/>
      <c r="F201" s="208"/>
      <c r="G201" s="193"/>
    </row>
    <row r="202" spans="1:7" ht="15">
      <c r="A202" s="193"/>
      <c r="B202" s="193"/>
      <c r="C202" s="193"/>
      <c r="D202" s="193"/>
      <c r="E202" s="193"/>
      <c r="F202" s="208"/>
      <c r="G202" s="193"/>
    </row>
    <row r="203" spans="1:7" ht="15">
      <c r="A203" s="193"/>
      <c r="B203" s="193"/>
      <c r="C203" s="193"/>
      <c r="D203" s="193"/>
      <c r="E203" s="193"/>
      <c r="F203" s="208"/>
      <c r="G203" s="193"/>
    </row>
    <row r="204" spans="1:7" ht="15">
      <c r="A204" s="193"/>
      <c r="B204" s="193"/>
      <c r="C204" s="193"/>
      <c r="D204" s="193"/>
      <c r="E204" s="193"/>
      <c r="F204" s="208"/>
      <c r="G204" s="193"/>
    </row>
    <row r="205" spans="1:7" ht="15">
      <c r="A205" s="193"/>
      <c r="B205" s="193"/>
      <c r="C205" s="193"/>
      <c r="D205" s="193"/>
      <c r="E205" s="193"/>
      <c r="F205" s="208"/>
      <c r="G205" s="193"/>
    </row>
    <row r="206" spans="1:7" ht="15">
      <c r="A206" s="193"/>
      <c r="B206" s="193"/>
      <c r="C206" s="193"/>
      <c r="D206" s="193"/>
      <c r="E206" s="193"/>
      <c r="F206" s="208"/>
      <c r="G206" s="193"/>
    </row>
    <row r="207" spans="1:7" ht="15">
      <c r="A207" s="193"/>
      <c r="B207" s="193"/>
      <c r="C207" s="193"/>
      <c r="D207" s="193"/>
      <c r="E207" s="193"/>
      <c r="F207" s="208"/>
      <c r="G207" s="193"/>
    </row>
    <row r="208" spans="1:7" ht="15">
      <c r="A208" s="193"/>
      <c r="B208" s="193"/>
      <c r="C208" s="193"/>
      <c r="D208" s="193"/>
      <c r="E208" s="193"/>
      <c r="F208" s="208"/>
      <c r="G208" s="193"/>
    </row>
    <row r="209" spans="1:7" ht="15">
      <c r="A209" s="193"/>
      <c r="B209" s="193"/>
      <c r="C209" s="193"/>
      <c r="D209" s="193"/>
      <c r="E209" s="193"/>
      <c r="F209" s="208"/>
      <c r="G209" s="193"/>
    </row>
    <row r="210" spans="1:7" ht="15">
      <c r="A210" s="193"/>
      <c r="B210" s="193"/>
      <c r="C210" s="193"/>
      <c r="D210" s="193"/>
      <c r="E210" s="193"/>
      <c r="F210" s="208"/>
      <c r="G210" s="193"/>
    </row>
    <row r="211" spans="1:7" ht="15">
      <c r="A211" s="193"/>
      <c r="B211" s="193"/>
      <c r="C211" s="193"/>
      <c r="D211" s="193"/>
      <c r="E211" s="193"/>
      <c r="F211" s="208"/>
      <c r="G211" s="193"/>
    </row>
    <row r="212" spans="1:7" ht="15">
      <c r="A212" s="193"/>
      <c r="B212" s="193"/>
      <c r="C212" s="193"/>
      <c r="D212" s="193"/>
      <c r="E212" s="193"/>
      <c r="F212" s="208"/>
      <c r="G212" s="193"/>
    </row>
    <row r="213" spans="1:7" ht="15">
      <c r="A213" s="193"/>
      <c r="B213" s="193"/>
      <c r="C213" s="193"/>
      <c r="D213" s="193"/>
      <c r="E213" s="193"/>
      <c r="F213" s="208"/>
      <c r="G213" s="193"/>
    </row>
    <row r="214" spans="1:7" ht="15">
      <c r="A214" s="193"/>
      <c r="B214" s="193"/>
      <c r="C214" s="193"/>
      <c r="D214" s="193"/>
      <c r="E214" s="193"/>
      <c r="F214" s="208"/>
      <c r="G214" s="193"/>
    </row>
    <row r="215" spans="1:7" ht="15">
      <c r="A215" s="193"/>
      <c r="B215" s="193"/>
      <c r="C215" s="193"/>
      <c r="D215" s="193"/>
      <c r="E215" s="193"/>
      <c r="F215" s="208"/>
      <c r="G215" s="193"/>
    </row>
    <row r="216" spans="1:7" ht="15">
      <c r="A216" s="193"/>
      <c r="B216" s="193"/>
      <c r="C216" s="193"/>
      <c r="D216" s="193"/>
      <c r="E216" s="193"/>
      <c r="F216" s="208"/>
      <c r="G216" s="193"/>
    </row>
    <row r="217" spans="1:7" ht="15">
      <c r="A217" s="193"/>
      <c r="B217" s="193"/>
      <c r="C217" s="193"/>
      <c r="D217" s="193"/>
      <c r="E217" s="193"/>
      <c r="F217" s="208"/>
      <c r="G217" s="193"/>
    </row>
    <row r="218" spans="1:7" ht="15">
      <c r="A218" s="193"/>
      <c r="B218" s="193"/>
      <c r="C218" s="193"/>
      <c r="D218" s="193"/>
      <c r="E218" s="193"/>
      <c r="F218" s="208"/>
      <c r="G218" s="193"/>
    </row>
    <row r="219" spans="1:7" ht="15">
      <c r="A219" s="193"/>
      <c r="B219" s="193"/>
      <c r="C219" s="193"/>
      <c r="D219" s="193"/>
      <c r="E219" s="193"/>
      <c r="F219" s="208"/>
      <c r="G219" s="193"/>
    </row>
    <row r="220" spans="1:7" ht="15">
      <c r="A220" s="193"/>
      <c r="B220" s="193"/>
      <c r="C220" s="193"/>
      <c r="D220" s="193"/>
      <c r="E220" s="193"/>
      <c r="F220" s="208"/>
      <c r="G220" s="193"/>
    </row>
    <row r="221" spans="1:7" ht="15">
      <c r="A221" s="193"/>
      <c r="B221" s="193"/>
      <c r="C221" s="193"/>
      <c r="D221" s="193"/>
      <c r="E221" s="193"/>
      <c r="F221" s="208"/>
      <c r="G221" s="193"/>
    </row>
    <row r="222" spans="1:7" ht="15">
      <c r="A222" s="193"/>
      <c r="B222" s="193"/>
      <c r="C222" s="193"/>
      <c r="D222" s="193"/>
      <c r="E222" s="193"/>
      <c r="F222" s="208"/>
      <c r="G222" s="193"/>
    </row>
    <row r="223" spans="1:7" ht="15">
      <c r="A223" s="193"/>
      <c r="B223" s="193"/>
      <c r="C223" s="193"/>
      <c r="D223" s="193"/>
      <c r="E223" s="193"/>
      <c r="F223" s="208"/>
      <c r="G223" s="193"/>
    </row>
    <row r="224" spans="1:7" ht="15">
      <c r="A224" s="193"/>
      <c r="B224" s="193"/>
      <c r="C224" s="193"/>
      <c r="D224" s="193"/>
      <c r="E224" s="193"/>
      <c r="F224" s="208"/>
      <c r="G224" s="193"/>
    </row>
    <row r="225" spans="1:7" ht="15">
      <c r="A225" s="193"/>
      <c r="B225" s="193"/>
      <c r="C225" s="193"/>
      <c r="D225" s="193"/>
      <c r="E225" s="193"/>
      <c r="F225" s="208"/>
      <c r="G225" s="193"/>
    </row>
    <row r="226" spans="1:7" ht="15">
      <c r="A226" s="193"/>
      <c r="B226" s="193"/>
      <c r="C226" s="193"/>
      <c r="D226" s="193"/>
      <c r="E226" s="193"/>
      <c r="F226" s="208"/>
      <c r="G226" s="193"/>
    </row>
    <row r="227" spans="1:7" ht="15">
      <c r="A227" s="193"/>
      <c r="B227" s="193"/>
      <c r="C227" s="193"/>
      <c r="D227" s="193"/>
      <c r="E227" s="193"/>
      <c r="F227" s="208"/>
      <c r="G227" s="193"/>
    </row>
    <row r="228" spans="1:7" ht="15">
      <c r="A228" s="193"/>
      <c r="B228" s="193"/>
      <c r="C228" s="193"/>
      <c r="D228" s="193"/>
      <c r="E228" s="193"/>
      <c r="F228" s="208"/>
      <c r="G228" s="193"/>
    </row>
    <row r="229" spans="1:7" ht="15">
      <c r="A229" s="193"/>
      <c r="B229" s="193"/>
      <c r="C229" s="193"/>
      <c r="D229" s="193"/>
      <c r="E229" s="193"/>
      <c r="F229" s="208"/>
      <c r="G229" s="193"/>
    </row>
    <row r="230" spans="1:7" ht="15">
      <c r="A230" s="193"/>
      <c r="B230" s="193"/>
      <c r="C230" s="193"/>
      <c r="D230" s="193"/>
      <c r="E230" s="193"/>
      <c r="F230" s="208"/>
      <c r="G230" s="193"/>
    </row>
    <row r="231" spans="1:7" ht="15">
      <c r="A231" s="193"/>
      <c r="B231" s="193"/>
      <c r="C231" s="193"/>
      <c r="D231" s="193"/>
      <c r="E231" s="193"/>
      <c r="F231" s="208"/>
      <c r="G231" s="193"/>
    </row>
    <row r="232" spans="1:7" ht="15">
      <c r="A232" s="193"/>
      <c r="B232" s="193"/>
      <c r="C232" s="193"/>
      <c r="D232" s="193"/>
      <c r="E232" s="193"/>
      <c r="F232" s="208"/>
      <c r="G232" s="193"/>
    </row>
    <row r="233" spans="1:7" ht="15">
      <c r="A233" s="193"/>
      <c r="B233" s="193"/>
      <c r="C233" s="193"/>
      <c r="D233" s="193"/>
      <c r="E233" s="193"/>
      <c r="F233" s="208"/>
      <c r="G233" s="193"/>
    </row>
    <row r="234" spans="1:7" ht="15">
      <c r="A234" s="193"/>
      <c r="B234" s="193"/>
      <c r="C234" s="193"/>
      <c r="D234" s="193"/>
      <c r="E234" s="193"/>
      <c r="F234" s="208"/>
      <c r="G234" s="193"/>
    </row>
    <row r="235" spans="1:7" ht="15">
      <c r="A235" s="193"/>
      <c r="B235" s="193"/>
      <c r="C235" s="193"/>
      <c r="D235" s="193"/>
      <c r="E235" s="193"/>
      <c r="F235" s="208"/>
      <c r="G235" s="193"/>
    </row>
    <row r="236" spans="1:7" ht="15">
      <c r="A236" s="193"/>
      <c r="B236" s="193"/>
      <c r="C236" s="193"/>
      <c r="D236" s="193"/>
      <c r="E236" s="193"/>
      <c r="F236" s="208"/>
      <c r="G236" s="193"/>
    </row>
    <row r="237" spans="1:7" ht="15">
      <c r="A237" s="193"/>
      <c r="B237" s="193"/>
      <c r="C237" s="193"/>
      <c r="D237" s="193"/>
      <c r="E237" s="193"/>
      <c r="F237" s="208"/>
      <c r="G237" s="193"/>
    </row>
    <row r="238" spans="1:7" ht="15">
      <c r="A238" s="193"/>
      <c r="B238" s="193"/>
      <c r="C238" s="193"/>
      <c r="D238" s="193"/>
      <c r="E238" s="193"/>
      <c r="F238" s="208"/>
      <c r="G238" s="193"/>
    </row>
    <row r="239" spans="1:7" ht="15">
      <c r="A239" s="193"/>
      <c r="B239" s="193"/>
      <c r="C239" s="193"/>
      <c r="D239" s="193"/>
      <c r="E239" s="193"/>
      <c r="F239" s="208"/>
      <c r="G239" s="193"/>
    </row>
    <row r="240" spans="1:7" ht="15">
      <c r="A240" s="193"/>
      <c r="B240" s="193"/>
      <c r="C240" s="193"/>
      <c r="D240" s="193"/>
      <c r="E240" s="193"/>
      <c r="F240" s="208"/>
      <c r="G240" s="193"/>
    </row>
    <row r="241" spans="1:7" ht="15">
      <c r="A241" s="193"/>
      <c r="B241" s="193"/>
      <c r="C241" s="193"/>
      <c r="D241" s="193"/>
      <c r="E241" s="193"/>
      <c r="F241" s="208"/>
      <c r="G241" s="193"/>
    </row>
    <row r="242" spans="1:7" ht="15">
      <c r="A242" s="193"/>
      <c r="B242" s="193"/>
      <c r="C242" s="193"/>
      <c r="D242" s="193"/>
      <c r="E242" s="193"/>
      <c r="F242" s="208"/>
      <c r="G242" s="193"/>
    </row>
    <row r="243" spans="1:7" ht="15">
      <c r="A243" s="193"/>
      <c r="B243" s="193"/>
      <c r="C243" s="193"/>
      <c r="D243" s="193"/>
      <c r="E243" s="193"/>
      <c r="F243" s="208"/>
      <c r="G243" s="193"/>
    </row>
    <row r="244" spans="1:7" ht="15">
      <c r="A244" s="193"/>
      <c r="B244" s="193"/>
      <c r="C244" s="193"/>
      <c r="D244" s="193"/>
      <c r="E244" s="193"/>
      <c r="F244" s="208"/>
      <c r="G244" s="193"/>
    </row>
    <row r="245" spans="1:7" ht="15">
      <c r="A245" s="193"/>
      <c r="B245" s="193"/>
      <c r="C245" s="193"/>
      <c r="D245" s="193"/>
      <c r="E245" s="193"/>
      <c r="F245" s="208"/>
      <c r="G245" s="193"/>
    </row>
    <row r="246" spans="1:7" ht="15">
      <c r="A246" s="193"/>
      <c r="B246" s="193"/>
      <c r="C246" s="193"/>
      <c r="D246" s="193"/>
      <c r="E246" s="193"/>
      <c r="F246" s="208"/>
      <c r="G246" s="193"/>
    </row>
    <row r="247" spans="1:7" ht="15">
      <c r="A247" s="193"/>
      <c r="B247" s="193"/>
      <c r="C247" s="193"/>
      <c r="D247" s="193"/>
      <c r="E247" s="193"/>
      <c r="F247" s="208"/>
      <c r="G247" s="193"/>
    </row>
    <row r="248" spans="1:7" ht="15">
      <c r="A248" s="193"/>
      <c r="B248" s="193"/>
      <c r="C248" s="193"/>
      <c r="D248" s="193"/>
      <c r="E248" s="193"/>
      <c r="F248" s="208"/>
      <c r="G248" s="193"/>
    </row>
    <row r="249" spans="1:7" ht="15">
      <c r="A249" s="193"/>
      <c r="B249" s="193"/>
      <c r="C249" s="193"/>
      <c r="D249" s="193"/>
      <c r="E249" s="193"/>
      <c r="F249" s="208"/>
      <c r="G249" s="193"/>
    </row>
    <row r="250" spans="1:7" ht="15">
      <c r="A250" s="193"/>
      <c r="B250" s="193"/>
      <c r="C250" s="193"/>
      <c r="D250" s="193"/>
      <c r="E250" s="193"/>
      <c r="F250" s="208"/>
      <c r="G250" s="193"/>
    </row>
    <row r="251" spans="1:7" ht="15">
      <c r="A251" s="193"/>
      <c r="B251" s="193"/>
      <c r="C251" s="193"/>
      <c r="D251" s="193"/>
      <c r="E251" s="193"/>
      <c r="F251" s="208"/>
      <c r="G251" s="193"/>
    </row>
    <row r="252" spans="1:7" ht="15">
      <c r="A252" s="193"/>
      <c r="B252" s="193"/>
      <c r="C252" s="193"/>
      <c r="D252" s="193"/>
      <c r="E252" s="193"/>
      <c r="F252" s="208"/>
      <c r="G252" s="193"/>
    </row>
    <row r="253" spans="1:7" ht="15">
      <c r="A253" s="193"/>
      <c r="B253" s="193"/>
      <c r="C253" s="193"/>
      <c r="D253" s="193"/>
      <c r="E253" s="193"/>
      <c r="F253" s="208"/>
      <c r="G253" s="193"/>
    </row>
    <row r="254" spans="1:7" ht="15">
      <c r="A254" s="193"/>
      <c r="B254" s="193"/>
      <c r="C254" s="193"/>
      <c r="D254" s="193"/>
      <c r="E254" s="193"/>
      <c r="F254" s="208"/>
      <c r="G254" s="193"/>
    </row>
    <row r="255" spans="1:7" ht="15">
      <c r="A255" s="193"/>
      <c r="B255" s="193"/>
      <c r="C255" s="193"/>
      <c r="D255" s="193"/>
      <c r="E255" s="193"/>
      <c r="F255" s="208"/>
      <c r="G255" s="193"/>
    </row>
    <row r="256" spans="1:7" ht="15">
      <c r="A256" s="193"/>
      <c r="B256" s="193"/>
      <c r="C256" s="193"/>
      <c r="D256" s="193"/>
      <c r="E256" s="193"/>
      <c r="F256" s="208"/>
      <c r="G256" s="193"/>
    </row>
    <row r="257" spans="1:7" ht="15">
      <c r="A257" s="193"/>
      <c r="B257" s="193"/>
      <c r="C257" s="193"/>
      <c r="D257" s="193"/>
      <c r="E257" s="193"/>
      <c r="F257" s="208"/>
      <c r="G257" s="193"/>
    </row>
    <row r="258" spans="1:7" ht="15">
      <c r="A258" s="193"/>
      <c r="B258" s="193"/>
      <c r="C258" s="193"/>
      <c r="D258" s="193"/>
      <c r="E258" s="193"/>
      <c r="F258" s="208"/>
      <c r="G258" s="193"/>
    </row>
    <row r="259" spans="1:7" ht="15">
      <c r="A259" s="193"/>
      <c r="B259" s="193"/>
      <c r="C259" s="193"/>
      <c r="D259" s="193"/>
      <c r="E259" s="193"/>
      <c r="F259" s="208"/>
      <c r="G259" s="193"/>
    </row>
    <row r="260" spans="1:7" ht="15">
      <c r="A260" s="193"/>
      <c r="B260" s="193"/>
      <c r="C260" s="193"/>
      <c r="D260" s="193"/>
      <c r="E260" s="193"/>
      <c r="F260" s="208"/>
      <c r="G260" s="193"/>
    </row>
    <row r="261" spans="1:7" ht="15">
      <c r="A261" s="193"/>
      <c r="B261" s="193"/>
      <c r="C261" s="193"/>
      <c r="D261" s="193"/>
      <c r="E261" s="193"/>
      <c r="F261" s="208"/>
      <c r="G261" s="193"/>
    </row>
    <row r="262" spans="1:7" ht="15">
      <c r="A262" s="193"/>
      <c r="B262" s="193"/>
      <c r="C262" s="193"/>
      <c r="D262" s="193"/>
      <c r="E262" s="193"/>
      <c r="F262" s="208"/>
      <c r="G262" s="193"/>
    </row>
    <row r="263" spans="1:7" ht="15">
      <c r="A263" s="193"/>
      <c r="B263" s="193"/>
      <c r="C263" s="193"/>
      <c r="D263" s="193"/>
      <c r="E263" s="193"/>
      <c r="F263" s="208"/>
      <c r="G263" s="193"/>
    </row>
    <row r="264" spans="1:7" ht="15">
      <c r="A264" s="193"/>
      <c r="B264" s="193"/>
      <c r="C264" s="193"/>
      <c r="D264" s="193"/>
      <c r="E264" s="193"/>
      <c r="F264" s="208"/>
      <c r="G264" s="193"/>
    </row>
    <row r="265" spans="1:7" ht="15">
      <c r="A265" s="193"/>
      <c r="B265" s="193"/>
      <c r="C265" s="193"/>
      <c r="D265" s="193"/>
      <c r="E265" s="193"/>
      <c r="F265" s="208"/>
      <c r="G265" s="193"/>
    </row>
    <row r="266" spans="1:7" ht="15">
      <c r="A266" s="193"/>
      <c r="B266" s="193"/>
      <c r="C266" s="193"/>
      <c r="D266" s="193"/>
      <c r="E266" s="193"/>
      <c r="F266" s="208"/>
      <c r="G266" s="193"/>
    </row>
    <row r="267" spans="1:7" ht="15">
      <c r="A267" s="193"/>
      <c r="B267" s="193"/>
      <c r="C267" s="193"/>
      <c r="D267" s="193"/>
      <c r="E267" s="193"/>
      <c r="F267" s="208"/>
      <c r="G267" s="193"/>
    </row>
    <row r="268" spans="1:7" ht="15">
      <c r="A268" s="193"/>
      <c r="B268" s="193"/>
      <c r="C268" s="193"/>
      <c r="D268" s="193"/>
      <c r="E268" s="193"/>
      <c r="F268" s="208"/>
      <c r="G268" s="193"/>
    </row>
    <row r="269" spans="1:7" ht="15">
      <c r="A269" s="193"/>
      <c r="B269" s="193"/>
      <c r="C269" s="193"/>
      <c r="D269" s="193"/>
      <c r="E269" s="193"/>
      <c r="F269" s="208"/>
      <c r="G269" s="193"/>
    </row>
    <row r="270" spans="1:7" ht="15">
      <c r="A270" s="193"/>
      <c r="B270" s="193"/>
      <c r="C270" s="193"/>
      <c r="D270" s="193"/>
      <c r="E270" s="193"/>
      <c r="F270" s="208"/>
      <c r="G270" s="193"/>
    </row>
    <row r="271" spans="1:7" ht="15">
      <c r="A271" s="193"/>
      <c r="B271" s="193"/>
      <c r="C271" s="193"/>
      <c r="D271" s="193"/>
      <c r="E271" s="193"/>
      <c r="F271" s="208"/>
      <c r="G271" s="193"/>
    </row>
    <row r="272" spans="1:7" ht="15">
      <c r="A272" s="193"/>
      <c r="B272" s="193"/>
      <c r="C272" s="193"/>
      <c r="D272" s="193"/>
      <c r="E272" s="193"/>
      <c r="F272" s="208"/>
      <c r="G272" s="193"/>
    </row>
    <row r="273" spans="1:7" ht="15">
      <c r="A273" s="193"/>
      <c r="B273" s="193"/>
      <c r="C273" s="193"/>
      <c r="D273" s="193"/>
      <c r="E273" s="193"/>
      <c r="F273" s="208"/>
      <c r="G273" s="193"/>
    </row>
    <row r="274" spans="1:7" ht="15">
      <c r="A274" s="193"/>
      <c r="B274" s="193"/>
      <c r="C274" s="193"/>
      <c r="D274" s="193"/>
      <c r="E274" s="193"/>
      <c r="F274" s="208"/>
      <c r="G274" s="193"/>
    </row>
    <row r="275" spans="1:7" ht="15">
      <c r="A275" s="193"/>
      <c r="B275" s="193"/>
      <c r="C275" s="193"/>
      <c r="D275" s="193"/>
      <c r="E275" s="193"/>
      <c r="F275" s="208"/>
      <c r="G275" s="193"/>
    </row>
    <row r="276" spans="1:7" ht="15">
      <c r="A276" s="193"/>
      <c r="B276" s="193"/>
      <c r="C276" s="193"/>
      <c r="D276" s="193"/>
      <c r="E276" s="193"/>
      <c r="F276" s="208"/>
      <c r="G276" s="193"/>
    </row>
    <row r="277" spans="1:7" ht="15">
      <c r="A277" s="193"/>
      <c r="B277" s="193"/>
      <c r="C277" s="193"/>
      <c r="D277" s="193"/>
      <c r="E277" s="193"/>
      <c r="F277" s="208"/>
      <c r="G277" s="193"/>
    </row>
    <row r="278" spans="1:7" ht="15">
      <c r="A278" s="193"/>
      <c r="B278" s="193"/>
      <c r="C278" s="193"/>
      <c r="D278" s="193"/>
      <c r="E278" s="193"/>
      <c r="F278" s="208"/>
      <c r="G278" s="193"/>
    </row>
    <row r="279" spans="1:7" ht="15">
      <c r="A279" s="193"/>
      <c r="B279" s="193"/>
      <c r="C279" s="193"/>
      <c r="D279" s="193"/>
      <c r="E279" s="193"/>
      <c r="F279" s="208"/>
      <c r="G279" s="193"/>
    </row>
    <row r="280" spans="1:7" ht="15">
      <c r="A280" s="193"/>
      <c r="B280" s="193"/>
      <c r="C280" s="193"/>
      <c r="D280" s="193"/>
      <c r="E280" s="193"/>
      <c r="F280" s="208"/>
      <c r="G280" s="193"/>
    </row>
    <row r="281" spans="1:7" ht="15">
      <c r="A281" s="193"/>
      <c r="B281" s="193"/>
      <c r="C281" s="193"/>
      <c r="D281" s="193"/>
      <c r="E281" s="193"/>
      <c r="F281" s="208"/>
      <c r="G281" s="193"/>
    </row>
    <row r="282" spans="1:7" ht="15">
      <c r="A282" s="193"/>
      <c r="B282" s="193"/>
      <c r="C282" s="193"/>
      <c r="D282" s="193"/>
      <c r="E282" s="193"/>
      <c r="F282" s="208"/>
      <c r="G282" s="193"/>
    </row>
    <row r="283" spans="1:7" ht="15">
      <c r="A283" s="193"/>
      <c r="B283" s="193"/>
      <c r="C283" s="193"/>
      <c r="D283" s="193"/>
      <c r="E283" s="193"/>
      <c r="F283" s="208"/>
      <c r="G283" s="193"/>
    </row>
    <row r="284" spans="1:7" ht="15">
      <c r="A284" s="193"/>
      <c r="B284" s="193"/>
      <c r="C284" s="193"/>
      <c r="D284" s="193"/>
      <c r="E284" s="193"/>
      <c r="F284" s="208"/>
      <c r="G284" s="193"/>
    </row>
    <row r="285" spans="1:7" ht="15">
      <c r="A285" s="193"/>
      <c r="B285" s="193"/>
      <c r="C285" s="193"/>
      <c r="D285" s="193"/>
      <c r="E285" s="193"/>
      <c r="F285" s="208"/>
      <c r="G285" s="193"/>
    </row>
    <row r="286" spans="1:7" ht="15">
      <c r="A286" s="193"/>
      <c r="B286" s="193"/>
      <c r="C286" s="193"/>
      <c r="D286" s="193"/>
      <c r="E286" s="193"/>
      <c r="F286" s="208"/>
      <c r="G286" s="193"/>
    </row>
    <row r="287" spans="1:7" ht="15">
      <c r="A287" s="193"/>
      <c r="B287" s="193"/>
      <c r="C287" s="193"/>
      <c r="D287" s="193"/>
      <c r="E287" s="193"/>
      <c r="F287" s="208"/>
      <c r="G287" s="193"/>
    </row>
    <row r="288" spans="1:7" ht="15">
      <c r="A288" s="193"/>
      <c r="B288" s="193"/>
      <c r="C288" s="193"/>
      <c r="D288" s="193"/>
      <c r="E288" s="193"/>
      <c r="F288" s="208"/>
      <c r="G288" s="193"/>
    </row>
    <row r="289" spans="1:7" ht="15">
      <c r="A289" s="193"/>
      <c r="B289" s="193"/>
      <c r="C289" s="193"/>
      <c r="D289" s="193"/>
      <c r="E289" s="193"/>
      <c r="F289" s="208"/>
      <c r="G289" s="193"/>
    </row>
    <row r="290" spans="1:7" ht="15">
      <c r="A290" s="193"/>
      <c r="B290" s="193"/>
      <c r="C290" s="193"/>
      <c r="D290" s="193"/>
      <c r="E290" s="193"/>
      <c r="F290" s="208"/>
      <c r="G290" s="193"/>
    </row>
    <row r="291" spans="1:7" ht="15">
      <c r="A291" s="193"/>
      <c r="B291" s="193"/>
      <c r="C291" s="193"/>
      <c r="D291" s="193"/>
      <c r="E291" s="193"/>
      <c r="F291" s="208"/>
      <c r="G291" s="193"/>
    </row>
    <row r="292" spans="1:7" ht="15">
      <c r="A292" s="193"/>
      <c r="B292" s="193"/>
      <c r="C292" s="193"/>
      <c r="D292" s="193"/>
      <c r="E292" s="193"/>
      <c r="F292" s="208"/>
      <c r="G292" s="193"/>
    </row>
    <row r="293" spans="1:7" ht="15">
      <c r="A293" s="193"/>
      <c r="B293" s="193"/>
      <c r="C293" s="193"/>
      <c r="D293" s="193"/>
      <c r="E293" s="193"/>
      <c r="F293" s="208"/>
      <c r="G293" s="193"/>
    </row>
    <row r="294" spans="1:7" ht="15">
      <c r="A294" s="193"/>
      <c r="B294" s="193"/>
      <c r="C294" s="193"/>
      <c r="D294" s="193"/>
      <c r="E294" s="193"/>
      <c r="F294" s="208"/>
      <c r="G294" s="193"/>
    </row>
    <row r="295" spans="1:7" ht="15">
      <c r="A295" s="193"/>
      <c r="B295" s="193"/>
      <c r="C295" s="193"/>
      <c r="D295" s="193"/>
      <c r="E295" s="193"/>
      <c r="F295" s="208"/>
      <c r="G295" s="193"/>
    </row>
    <row r="296" spans="1:7" ht="15">
      <c r="A296" s="193"/>
      <c r="B296" s="193"/>
      <c r="C296" s="193"/>
      <c r="D296" s="193"/>
      <c r="E296" s="193"/>
      <c r="F296" s="208"/>
      <c r="G296" s="193"/>
    </row>
    <row r="297" spans="1:7" ht="15">
      <c r="A297" s="193"/>
      <c r="B297" s="193"/>
      <c r="C297" s="193"/>
      <c r="D297" s="193"/>
      <c r="E297" s="193"/>
      <c r="F297" s="208"/>
      <c r="G297" s="193"/>
    </row>
    <row r="298" spans="1:7" ht="15">
      <c r="A298" s="193"/>
      <c r="B298" s="193"/>
      <c r="C298" s="193"/>
      <c r="D298" s="193"/>
      <c r="E298" s="193"/>
      <c r="F298" s="208"/>
      <c r="G298" s="193"/>
    </row>
    <row r="299" spans="1:7" ht="15">
      <c r="A299" s="193"/>
      <c r="B299" s="193"/>
      <c r="C299" s="193"/>
      <c r="D299" s="193"/>
      <c r="E299" s="193"/>
      <c r="F299" s="208"/>
      <c r="G299" s="193"/>
    </row>
    <row r="300" spans="1:7" ht="15">
      <c r="A300" s="193"/>
      <c r="B300" s="193"/>
      <c r="C300" s="193"/>
      <c r="D300" s="193"/>
      <c r="E300" s="193"/>
      <c r="F300" s="208"/>
      <c r="G300" s="193"/>
    </row>
    <row r="301" spans="1:7" ht="15">
      <c r="A301" s="193"/>
      <c r="B301" s="193"/>
      <c r="C301" s="193"/>
      <c r="D301" s="193"/>
      <c r="E301" s="193"/>
      <c r="F301" s="208"/>
      <c r="G301" s="193"/>
    </row>
    <row r="302" spans="1:7" ht="15">
      <c r="A302" s="193"/>
      <c r="B302" s="193"/>
      <c r="C302" s="193"/>
      <c r="D302" s="193"/>
      <c r="E302" s="193"/>
      <c r="F302" s="208"/>
      <c r="G302" s="193"/>
    </row>
    <row r="303" spans="1:7" ht="15">
      <c r="A303" s="193"/>
      <c r="B303" s="193"/>
      <c r="C303" s="193"/>
      <c r="D303" s="193"/>
      <c r="E303" s="193"/>
      <c r="F303" s="208"/>
      <c r="G303" s="193"/>
    </row>
    <row r="304" spans="1:7" ht="15">
      <c r="A304" s="193"/>
      <c r="B304" s="193"/>
      <c r="C304" s="193"/>
      <c r="D304" s="193"/>
      <c r="E304" s="193"/>
      <c r="F304" s="208"/>
      <c r="G304" s="193"/>
    </row>
    <row r="305" spans="1:7" ht="15">
      <c r="A305" s="193"/>
      <c r="B305" s="193"/>
      <c r="C305" s="193"/>
      <c r="D305" s="193"/>
      <c r="E305" s="193"/>
      <c r="F305" s="208"/>
      <c r="G305" s="193"/>
    </row>
    <row r="306" spans="1:7" ht="15">
      <c r="A306" s="193"/>
      <c r="B306" s="193"/>
      <c r="C306" s="193"/>
      <c r="D306" s="193"/>
      <c r="E306" s="193"/>
      <c r="F306" s="208"/>
      <c r="G306" s="193"/>
    </row>
    <row r="307" spans="1:7" ht="15">
      <c r="A307" s="193"/>
      <c r="B307" s="193"/>
      <c r="C307" s="193"/>
      <c r="D307" s="193"/>
      <c r="E307" s="193"/>
      <c r="F307" s="208"/>
      <c r="G307" s="193"/>
    </row>
    <row r="308" spans="1:7" ht="15">
      <c r="A308" s="193"/>
      <c r="B308" s="193"/>
      <c r="C308" s="193"/>
      <c r="D308" s="193"/>
      <c r="E308" s="193"/>
      <c r="F308" s="208"/>
      <c r="G308" s="193"/>
    </row>
    <row r="309" spans="1:7" ht="15">
      <c r="A309" s="193"/>
      <c r="B309" s="193"/>
      <c r="C309" s="193"/>
      <c r="D309" s="193"/>
      <c r="E309" s="193"/>
      <c r="F309" s="208"/>
      <c r="G309" s="193"/>
    </row>
    <row r="310" spans="1:7" ht="15">
      <c r="A310" s="193"/>
      <c r="B310" s="193"/>
      <c r="C310" s="193"/>
      <c r="D310" s="193"/>
      <c r="E310" s="193"/>
      <c r="F310" s="208"/>
      <c r="G310" s="193"/>
    </row>
    <row r="311" spans="1:7" ht="15">
      <c r="A311" s="193"/>
      <c r="B311" s="193"/>
      <c r="C311" s="193"/>
      <c r="D311" s="193"/>
      <c r="E311" s="193"/>
      <c r="F311" s="208"/>
      <c r="G311" s="193"/>
    </row>
    <row r="312" spans="1:7" ht="15">
      <c r="A312" s="193"/>
      <c r="B312" s="193"/>
      <c r="C312" s="193"/>
      <c r="D312" s="193"/>
      <c r="E312" s="193"/>
      <c r="F312" s="208"/>
      <c r="G312" s="193"/>
    </row>
    <row r="313" spans="1:7" ht="15">
      <c r="A313" s="193"/>
      <c r="B313" s="193"/>
      <c r="C313" s="193"/>
      <c r="D313" s="193"/>
      <c r="E313" s="193"/>
      <c r="F313" s="208"/>
      <c r="G313" s="193"/>
    </row>
    <row r="314" spans="1:7" ht="15">
      <c r="A314" s="193"/>
      <c r="B314" s="193"/>
      <c r="C314" s="193"/>
      <c r="D314" s="193"/>
      <c r="E314" s="193"/>
      <c r="F314" s="208"/>
      <c r="G314" s="193"/>
    </row>
    <row r="315" spans="1:7" ht="15">
      <c r="A315" s="193"/>
      <c r="B315" s="193"/>
      <c r="C315" s="193"/>
      <c r="D315" s="193"/>
      <c r="E315" s="193"/>
      <c r="F315" s="208"/>
      <c r="G315" s="193"/>
    </row>
    <row r="316" spans="1:7" ht="15">
      <c r="A316" s="193"/>
      <c r="B316" s="193"/>
      <c r="C316" s="193"/>
      <c r="D316" s="193"/>
      <c r="E316" s="193"/>
      <c r="F316" s="208"/>
      <c r="G316" s="193"/>
    </row>
    <row r="317" spans="1:7" ht="15">
      <c r="A317" s="193"/>
      <c r="B317" s="193"/>
      <c r="C317" s="193"/>
      <c r="D317" s="193"/>
      <c r="E317" s="193"/>
      <c r="F317" s="208"/>
      <c r="G317" s="193"/>
    </row>
    <row r="318" spans="1:7" ht="15">
      <c r="A318" s="193"/>
      <c r="B318" s="193"/>
      <c r="C318" s="193"/>
      <c r="D318" s="193"/>
      <c r="E318" s="193"/>
      <c r="F318" s="208"/>
      <c r="G318" s="193"/>
    </row>
    <row r="319" spans="1:7" ht="15">
      <c r="A319" s="193"/>
      <c r="B319" s="193"/>
      <c r="C319" s="193"/>
      <c r="D319" s="193"/>
      <c r="E319" s="193"/>
      <c r="F319" s="208"/>
      <c r="G319" s="193"/>
    </row>
    <row r="320" spans="1:7" ht="15">
      <c r="A320" s="193"/>
      <c r="B320" s="193"/>
      <c r="C320" s="193"/>
      <c r="D320" s="193"/>
      <c r="E320" s="193"/>
      <c r="F320" s="208"/>
      <c r="G320" s="193"/>
    </row>
    <row r="321" spans="1:7" ht="15">
      <c r="A321" s="193"/>
      <c r="B321" s="193"/>
      <c r="C321" s="193"/>
      <c r="D321" s="193"/>
      <c r="E321" s="193"/>
      <c r="F321" s="208"/>
      <c r="G321" s="193"/>
    </row>
    <row r="322" spans="1:7" ht="15">
      <c r="A322" s="193"/>
      <c r="B322" s="193"/>
      <c r="C322" s="193"/>
      <c r="D322" s="193"/>
      <c r="E322" s="193"/>
      <c r="F322" s="208"/>
      <c r="G322" s="193"/>
    </row>
    <row r="323" spans="1:7" ht="15">
      <c r="A323" s="193"/>
      <c r="B323" s="193"/>
      <c r="C323" s="193"/>
      <c r="D323" s="193"/>
      <c r="E323" s="193"/>
      <c r="F323" s="208"/>
      <c r="G323" s="193"/>
    </row>
    <row r="324" spans="1:7" ht="15">
      <c r="A324" s="193"/>
      <c r="B324" s="193"/>
      <c r="C324" s="193"/>
      <c r="D324" s="193"/>
      <c r="E324" s="193"/>
      <c r="F324" s="208"/>
      <c r="G324" s="193"/>
    </row>
    <row r="325" spans="1:7" ht="15">
      <c r="A325" s="193"/>
      <c r="B325" s="193"/>
      <c r="C325" s="193"/>
      <c r="D325" s="193"/>
      <c r="E325" s="193"/>
      <c r="F325" s="208"/>
      <c r="G325" s="193"/>
    </row>
    <row r="326" spans="1:7" ht="15">
      <c r="A326" s="193"/>
      <c r="B326" s="193"/>
      <c r="C326" s="193"/>
      <c r="D326" s="193"/>
      <c r="E326" s="193"/>
      <c r="F326" s="208"/>
      <c r="G326" s="193"/>
    </row>
    <row r="327" spans="1:7" ht="15">
      <c r="A327" s="193"/>
      <c r="B327" s="193"/>
      <c r="C327" s="193"/>
      <c r="D327" s="193"/>
      <c r="E327" s="193"/>
      <c r="F327" s="208"/>
      <c r="G327" s="193"/>
    </row>
    <row r="328" spans="1:7" ht="15">
      <c r="A328" s="193"/>
      <c r="B328" s="193"/>
      <c r="C328" s="193"/>
      <c r="D328" s="193"/>
      <c r="E328" s="193"/>
      <c r="F328" s="208"/>
      <c r="G328" s="193"/>
    </row>
    <row r="329" spans="1:7" ht="15">
      <c r="A329" s="193"/>
      <c r="B329" s="193"/>
      <c r="C329" s="193"/>
      <c r="D329" s="193"/>
      <c r="E329" s="193"/>
      <c r="F329" s="208"/>
      <c r="G329" s="193"/>
    </row>
    <row r="330" spans="1:7" ht="15">
      <c r="A330" s="193"/>
      <c r="B330" s="193"/>
      <c r="C330" s="193"/>
      <c r="D330" s="193"/>
      <c r="E330" s="193"/>
      <c r="F330" s="208"/>
      <c r="G330" s="193"/>
    </row>
    <row r="331" spans="1:7" ht="15">
      <c r="A331" s="193"/>
      <c r="B331" s="193"/>
      <c r="C331" s="193"/>
      <c r="D331" s="193"/>
      <c r="E331" s="193"/>
      <c r="F331" s="208"/>
      <c r="G331" s="193"/>
    </row>
    <row r="332" spans="1:7" ht="15">
      <c r="A332" s="193"/>
      <c r="B332" s="193"/>
      <c r="C332" s="193"/>
      <c r="D332" s="193"/>
      <c r="E332" s="193"/>
      <c r="F332" s="208"/>
      <c r="G332" s="193"/>
    </row>
    <row r="333" spans="1:7" ht="15">
      <c r="A333" s="193"/>
      <c r="B333" s="193"/>
      <c r="C333" s="193"/>
      <c r="D333" s="193"/>
      <c r="E333" s="193"/>
      <c r="F333" s="208"/>
      <c r="G333" s="193"/>
    </row>
    <row r="334" spans="1:7" ht="15">
      <c r="A334" s="193"/>
      <c r="B334" s="193"/>
      <c r="C334" s="193"/>
      <c r="D334" s="193"/>
      <c r="E334" s="193"/>
      <c r="F334" s="208"/>
      <c r="G334" s="193"/>
    </row>
    <row r="335" spans="1:7" ht="15">
      <c r="A335" s="193"/>
      <c r="B335" s="193"/>
      <c r="C335" s="193"/>
      <c r="D335" s="193"/>
      <c r="E335" s="193"/>
      <c r="F335" s="208"/>
      <c r="G335" s="193"/>
    </row>
    <row r="336" spans="1:7" ht="15">
      <c r="A336" s="193"/>
      <c r="B336" s="193"/>
      <c r="C336" s="193"/>
      <c r="D336" s="193"/>
      <c r="E336" s="193"/>
      <c r="F336" s="208"/>
      <c r="G336" s="193"/>
    </row>
    <row r="337" spans="1:7" ht="15">
      <c r="A337" s="193"/>
      <c r="B337" s="193"/>
      <c r="C337" s="193"/>
      <c r="D337" s="193"/>
      <c r="E337" s="193"/>
      <c r="F337" s="208"/>
      <c r="G337" s="193"/>
    </row>
    <row r="338" spans="1:7" ht="15">
      <c r="A338" s="193"/>
      <c r="B338" s="193"/>
      <c r="C338" s="193"/>
      <c r="D338" s="193"/>
      <c r="E338" s="193"/>
      <c r="F338" s="208"/>
      <c r="G338" s="193"/>
    </row>
    <row r="339" spans="1:7" ht="15">
      <c r="A339" s="193"/>
      <c r="B339" s="193"/>
      <c r="C339" s="193"/>
      <c r="D339" s="193"/>
      <c r="E339" s="193"/>
      <c r="F339" s="208"/>
      <c r="G339" s="193"/>
    </row>
    <row r="340" spans="1:7" ht="15">
      <c r="A340" s="193"/>
      <c r="B340" s="193"/>
      <c r="C340" s="193"/>
      <c r="D340" s="193"/>
      <c r="E340" s="193"/>
      <c r="F340" s="208"/>
      <c r="G340" s="193"/>
    </row>
    <row r="341" spans="1:7" ht="15">
      <c r="A341" s="193"/>
      <c r="B341" s="193"/>
      <c r="C341" s="193"/>
      <c r="D341" s="193"/>
      <c r="E341" s="193"/>
      <c r="F341" s="208"/>
      <c r="G341" s="193"/>
    </row>
    <row r="342" spans="1:7" ht="15">
      <c r="A342" s="193"/>
      <c r="B342" s="193"/>
      <c r="C342" s="193"/>
      <c r="D342" s="193"/>
      <c r="E342" s="193"/>
      <c r="F342" s="208"/>
      <c r="G342" s="193"/>
    </row>
    <row r="343" spans="1:7" ht="15">
      <c r="A343" s="237"/>
      <c r="B343" s="237"/>
      <c r="C343" s="193"/>
      <c r="D343" s="193"/>
      <c r="E343" s="193"/>
      <c r="F343" s="208"/>
      <c r="G343" s="193"/>
    </row>
    <row r="344" spans="1:7" ht="15">
      <c r="A344" s="237"/>
      <c r="B344" s="237"/>
      <c r="C344" s="193"/>
      <c r="D344" s="193"/>
      <c r="E344" s="193"/>
      <c r="F344" s="208"/>
      <c r="G344" s="193"/>
    </row>
    <row r="345" spans="1:7" ht="15">
      <c r="A345" s="193"/>
      <c r="B345" s="193"/>
      <c r="C345" s="237"/>
      <c r="D345" s="237"/>
      <c r="E345" s="237"/>
      <c r="F345" s="238"/>
      <c r="G345" s="237"/>
    </row>
    <row r="346" spans="1:7" ht="15">
      <c r="A346" s="193"/>
      <c r="B346" s="193"/>
      <c r="C346" s="237"/>
      <c r="D346" s="237"/>
      <c r="E346" s="237"/>
      <c r="F346" s="238"/>
      <c r="G346" s="237"/>
    </row>
    <row r="347" spans="1:7" ht="15">
      <c r="A347" s="193"/>
      <c r="B347" s="193"/>
      <c r="C347" s="193"/>
      <c r="D347" s="193"/>
      <c r="E347" s="193"/>
      <c r="F347" s="208"/>
      <c r="G347" s="193"/>
    </row>
    <row r="348" spans="1:7" ht="15">
      <c r="A348" s="193"/>
      <c r="B348" s="193"/>
      <c r="C348" s="193"/>
      <c r="D348" s="193"/>
      <c r="E348" s="193"/>
      <c r="F348" s="208"/>
      <c r="G348" s="193"/>
    </row>
    <row r="349" spans="1:7" ht="15">
      <c r="A349" s="193"/>
      <c r="B349" s="193"/>
      <c r="C349" s="193"/>
      <c r="D349" s="193"/>
      <c r="E349" s="193"/>
      <c r="F349" s="208"/>
      <c r="G349" s="193"/>
    </row>
    <row r="350" spans="1:7" ht="15">
      <c r="A350" s="193"/>
      <c r="B350" s="193"/>
      <c r="C350" s="193"/>
      <c r="D350" s="193"/>
      <c r="E350" s="193"/>
      <c r="F350" s="208"/>
      <c r="G350" s="193"/>
    </row>
    <row r="351" spans="1:7" ht="15">
      <c r="A351" s="193"/>
      <c r="B351" s="193"/>
      <c r="C351" s="193"/>
      <c r="D351" s="193"/>
      <c r="E351" s="193"/>
      <c r="F351" s="208"/>
      <c r="G351" s="193"/>
    </row>
    <row r="352" spans="1:7" ht="15">
      <c r="A352" s="193"/>
      <c r="B352" s="193"/>
      <c r="C352" s="193"/>
      <c r="D352" s="193"/>
      <c r="E352" s="193"/>
      <c r="F352" s="208"/>
      <c r="G352" s="193"/>
    </row>
    <row r="353" spans="1:7" ht="15">
      <c r="A353" s="193"/>
      <c r="B353" s="193"/>
      <c r="C353" s="193"/>
      <c r="D353" s="193"/>
      <c r="E353" s="193"/>
      <c r="F353" s="208"/>
      <c r="G353" s="193"/>
    </row>
    <row r="354" spans="1:7" ht="15">
      <c r="A354" s="193"/>
      <c r="B354" s="193"/>
      <c r="C354" s="193"/>
      <c r="D354" s="193"/>
      <c r="E354" s="193"/>
      <c r="F354" s="208"/>
      <c r="G354" s="193"/>
    </row>
    <row r="355" spans="1:7" ht="15">
      <c r="A355" s="193"/>
      <c r="B355" s="193"/>
      <c r="C355" s="193"/>
      <c r="D355" s="193"/>
      <c r="E355" s="193"/>
      <c r="F355" s="208"/>
      <c r="G355" s="193"/>
    </row>
    <row r="356" spans="1:7" ht="15">
      <c r="A356" s="193"/>
      <c r="B356" s="193"/>
      <c r="C356" s="193"/>
      <c r="D356" s="193"/>
      <c r="E356" s="193"/>
      <c r="F356" s="208"/>
      <c r="G356" s="193"/>
    </row>
    <row r="357" spans="1:7" ht="15">
      <c r="A357" s="193"/>
      <c r="B357" s="193"/>
      <c r="C357" s="193"/>
      <c r="D357" s="193"/>
      <c r="E357" s="193"/>
      <c r="F357" s="208"/>
      <c r="G357" s="193"/>
    </row>
    <row r="358" spans="1:7" ht="15">
      <c r="A358" s="193"/>
      <c r="B358" s="193"/>
      <c r="C358" s="193"/>
      <c r="D358" s="193"/>
      <c r="E358" s="193"/>
      <c r="F358" s="208"/>
      <c r="G358" s="193"/>
    </row>
    <row r="359" spans="1:7" ht="15">
      <c r="A359" s="193"/>
      <c r="B359" s="193"/>
      <c r="C359" s="193"/>
      <c r="D359" s="193"/>
      <c r="E359" s="193"/>
      <c r="F359" s="208"/>
      <c r="G359" s="193"/>
    </row>
    <row r="360" spans="1:7" ht="15">
      <c r="A360" s="193"/>
      <c r="B360" s="193"/>
      <c r="C360" s="193"/>
      <c r="D360" s="193"/>
      <c r="E360" s="193"/>
      <c r="F360" s="208"/>
      <c r="G360" s="193"/>
    </row>
    <row r="361" spans="1:7" ht="15">
      <c r="A361" s="193"/>
      <c r="B361" s="193"/>
      <c r="C361" s="193"/>
      <c r="D361" s="193"/>
      <c r="E361" s="193"/>
      <c r="F361" s="208"/>
      <c r="G361" s="193"/>
    </row>
    <row r="362" spans="1:7" ht="15">
      <c r="A362" s="193"/>
      <c r="B362" s="193"/>
      <c r="C362" s="193"/>
      <c r="D362" s="193"/>
      <c r="E362" s="193"/>
      <c r="F362" s="208"/>
      <c r="G362" s="193"/>
    </row>
    <row r="363" spans="1:7" ht="15">
      <c r="A363" s="193"/>
      <c r="B363" s="193"/>
      <c r="C363" s="193"/>
      <c r="D363" s="193"/>
      <c r="E363" s="193"/>
      <c r="F363" s="208"/>
      <c r="G363" s="193"/>
    </row>
    <row r="364" spans="1:7" ht="15">
      <c r="A364" s="193"/>
      <c r="B364" s="193"/>
      <c r="C364" s="193"/>
      <c r="D364" s="193"/>
      <c r="E364" s="193"/>
      <c r="F364" s="208"/>
      <c r="G364" s="193"/>
    </row>
    <row r="365" spans="1:7" ht="15">
      <c r="A365" s="193"/>
      <c r="B365" s="193"/>
      <c r="C365" s="193"/>
      <c r="D365" s="193"/>
      <c r="E365" s="193"/>
      <c r="F365" s="208"/>
      <c r="G365" s="193"/>
    </row>
    <row r="366" spans="1:7" ht="15">
      <c r="A366" s="193"/>
      <c r="B366" s="193"/>
      <c r="C366" s="193"/>
      <c r="D366" s="193"/>
      <c r="E366" s="193"/>
      <c r="F366" s="208"/>
      <c r="G366" s="193"/>
    </row>
    <row r="367" spans="1:7" ht="15">
      <c r="A367" s="193"/>
      <c r="B367" s="193"/>
      <c r="C367" s="193"/>
      <c r="D367" s="193"/>
      <c r="E367" s="193"/>
      <c r="F367" s="208"/>
      <c r="G367" s="193"/>
    </row>
    <row r="368" spans="1:7" ht="15">
      <c r="A368" s="193"/>
      <c r="B368" s="193"/>
      <c r="C368" s="193"/>
      <c r="D368" s="193"/>
      <c r="E368" s="193"/>
      <c r="F368" s="208"/>
      <c r="G368" s="193"/>
    </row>
    <row r="369" spans="1:7" ht="15">
      <c r="A369" s="193"/>
      <c r="B369" s="193"/>
      <c r="C369" s="193"/>
      <c r="D369" s="193"/>
      <c r="E369" s="193"/>
      <c r="F369" s="208"/>
      <c r="G369" s="193"/>
    </row>
    <row r="370" spans="1:7" ht="15">
      <c r="A370" s="193"/>
      <c r="B370" s="193"/>
      <c r="C370" s="193"/>
      <c r="D370" s="193"/>
      <c r="E370" s="193"/>
      <c r="F370" s="208"/>
      <c r="G370" s="193"/>
    </row>
    <row r="371" spans="1:7" ht="15">
      <c r="A371" s="193"/>
      <c r="B371" s="193"/>
      <c r="C371" s="193"/>
      <c r="D371" s="193"/>
      <c r="E371" s="193"/>
      <c r="F371" s="208"/>
      <c r="G371" s="193"/>
    </row>
    <row r="372" spans="1:7" ht="15">
      <c r="A372" s="193"/>
      <c r="B372" s="193"/>
      <c r="C372" s="193"/>
      <c r="D372" s="193"/>
      <c r="E372" s="193"/>
      <c r="F372" s="208"/>
      <c r="G372" s="193"/>
    </row>
    <row r="373" spans="1:7" ht="15">
      <c r="A373" s="193"/>
      <c r="B373" s="193"/>
      <c r="C373" s="193"/>
      <c r="D373" s="193"/>
      <c r="E373" s="193"/>
      <c r="F373" s="208"/>
      <c r="G373" s="193"/>
    </row>
    <row r="374" spans="1:7" ht="15">
      <c r="A374" s="193"/>
      <c r="B374" s="193"/>
      <c r="C374" s="193"/>
      <c r="D374" s="193"/>
      <c r="E374" s="193"/>
      <c r="F374" s="208"/>
      <c r="G374" s="193"/>
    </row>
    <row r="375" spans="1:7" ht="15">
      <c r="A375" s="193"/>
      <c r="B375" s="193"/>
      <c r="C375" s="193"/>
      <c r="D375" s="193"/>
      <c r="E375" s="193"/>
      <c r="F375" s="208"/>
      <c r="G375" s="193"/>
    </row>
    <row r="376" spans="1:7" ht="15">
      <c r="A376" s="193"/>
      <c r="B376" s="193"/>
      <c r="C376" s="193"/>
      <c r="D376" s="193"/>
      <c r="E376" s="193"/>
      <c r="F376" s="208"/>
      <c r="G376" s="193"/>
    </row>
    <row r="377" spans="1:7" ht="15">
      <c r="A377" s="193"/>
      <c r="B377" s="193"/>
      <c r="C377" s="193"/>
      <c r="D377" s="193"/>
      <c r="E377" s="193"/>
      <c r="F377" s="208"/>
      <c r="G377" s="193"/>
    </row>
    <row r="378" spans="1:7" ht="15">
      <c r="A378" s="193"/>
      <c r="B378" s="193"/>
      <c r="C378" s="193"/>
      <c r="D378" s="193"/>
      <c r="E378" s="193"/>
      <c r="F378" s="208"/>
      <c r="G378" s="193"/>
    </row>
    <row r="379" spans="1:7" ht="15">
      <c r="A379" s="193"/>
      <c r="B379" s="193"/>
      <c r="C379" s="193"/>
      <c r="D379" s="193"/>
      <c r="E379" s="193"/>
      <c r="F379" s="208"/>
      <c r="G379" s="193"/>
    </row>
    <row r="380" spans="1:7" ht="15">
      <c r="A380" s="193"/>
      <c r="B380" s="193"/>
      <c r="C380" s="193"/>
      <c r="D380" s="193"/>
      <c r="E380" s="193"/>
      <c r="F380" s="208"/>
      <c r="G380" s="193"/>
    </row>
    <row r="381" spans="1:7" ht="15">
      <c r="A381" s="193"/>
      <c r="B381" s="193"/>
      <c r="C381" s="193"/>
      <c r="D381" s="193"/>
      <c r="E381" s="193"/>
      <c r="F381" s="208"/>
      <c r="G381" s="193"/>
    </row>
    <row r="382" spans="1:7" ht="15">
      <c r="A382" s="193"/>
      <c r="B382" s="193"/>
      <c r="C382" s="193"/>
      <c r="D382" s="193"/>
      <c r="E382" s="193"/>
      <c r="F382" s="208"/>
      <c r="G382" s="193"/>
    </row>
    <row r="383" spans="1:7" ht="15">
      <c r="A383" s="193"/>
      <c r="B383" s="193"/>
      <c r="C383" s="193"/>
      <c r="D383" s="193"/>
      <c r="E383" s="193"/>
      <c r="F383" s="208"/>
      <c r="G383" s="193"/>
    </row>
    <row r="384" spans="1:7" ht="15">
      <c r="A384" s="193"/>
      <c r="B384" s="193"/>
      <c r="C384" s="193"/>
      <c r="D384" s="193"/>
      <c r="E384" s="193"/>
      <c r="F384" s="208"/>
      <c r="G384" s="193"/>
    </row>
    <row r="385" spans="1:7" ht="15">
      <c r="A385" s="193"/>
      <c r="B385" s="193"/>
      <c r="C385" s="193"/>
      <c r="D385" s="193"/>
      <c r="E385" s="193"/>
      <c r="F385" s="208"/>
      <c r="G385" s="193"/>
    </row>
    <row r="386" spans="1:7" ht="15">
      <c r="A386" s="193"/>
      <c r="B386" s="193"/>
      <c r="C386" s="193"/>
      <c r="D386" s="193"/>
      <c r="E386" s="193"/>
      <c r="F386" s="208"/>
      <c r="G386" s="193"/>
    </row>
    <row r="387" spans="1:7" ht="15">
      <c r="A387" s="193"/>
      <c r="B387" s="193"/>
      <c r="C387" s="193"/>
      <c r="D387" s="193"/>
      <c r="E387" s="193"/>
      <c r="F387" s="208"/>
      <c r="G387" s="193"/>
    </row>
    <row r="388" spans="1:7" ht="15">
      <c r="A388" s="193"/>
      <c r="B388" s="193"/>
      <c r="C388" s="193"/>
      <c r="D388" s="193"/>
      <c r="E388" s="193"/>
      <c r="F388" s="208"/>
      <c r="G388" s="193"/>
    </row>
    <row r="389" spans="1:7" ht="15">
      <c r="A389" s="193"/>
      <c r="B389" s="193"/>
      <c r="C389" s="193"/>
      <c r="D389" s="193"/>
      <c r="E389" s="193"/>
      <c r="F389" s="208"/>
      <c r="G389" s="193"/>
    </row>
    <row r="390" spans="1:7" ht="15">
      <c r="A390" s="193"/>
      <c r="B390" s="193"/>
      <c r="C390" s="193"/>
      <c r="D390" s="193"/>
      <c r="E390" s="193"/>
      <c r="F390" s="208"/>
      <c r="G390" s="193"/>
    </row>
    <row r="391" spans="1:7" ht="15">
      <c r="A391" s="193"/>
      <c r="B391" s="193"/>
      <c r="C391" s="193"/>
      <c r="D391" s="193"/>
      <c r="E391" s="193"/>
      <c r="F391" s="208"/>
      <c r="G391" s="193"/>
    </row>
    <row r="392" spans="1:7" ht="15">
      <c r="A392" s="193"/>
      <c r="B392" s="193"/>
      <c r="C392" s="193"/>
      <c r="D392" s="193"/>
      <c r="E392" s="193"/>
      <c r="F392" s="208"/>
      <c r="G392" s="193"/>
    </row>
    <row r="393" spans="1:7" ht="15">
      <c r="A393" s="193"/>
      <c r="B393" s="193"/>
      <c r="C393" s="193"/>
      <c r="D393" s="193"/>
      <c r="E393" s="193"/>
      <c r="F393" s="208"/>
      <c r="G393" s="193"/>
    </row>
    <row r="394" spans="1:7" ht="15">
      <c r="A394" s="193"/>
      <c r="B394" s="193"/>
      <c r="C394" s="193"/>
      <c r="D394" s="193"/>
      <c r="E394" s="193"/>
      <c r="F394" s="208"/>
      <c r="G394" s="193"/>
    </row>
    <row r="395" spans="1:7" ht="15">
      <c r="A395" s="193"/>
      <c r="B395" s="193"/>
      <c r="C395" s="193"/>
      <c r="D395" s="193"/>
      <c r="E395" s="193"/>
      <c r="F395" s="208"/>
      <c r="G395" s="193"/>
    </row>
    <row r="396" spans="1:7" ht="15">
      <c r="A396" s="193"/>
      <c r="B396" s="193"/>
      <c r="C396" s="193"/>
      <c r="D396" s="193"/>
      <c r="E396" s="193"/>
      <c r="F396" s="208"/>
      <c r="G396" s="193"/>
    </row>
    <row r="397" spans="1:7" ht="15">
      <c r="A397" s="193"/>
      <c r="B397" s="193"/>
      <c r="C397" s="193"/>
      <c r="D397" s="193"/>
      <c r="E397" s="193"/>
      <c r="F397" s="208"/>
      <c r="G397" s="193"/>
    </row>
    <row r="398" spans="1:7" ht="15">
      <c r="A398" s="193"/>
      <c r="B398" s="193"/>
      <c r="C398" s="193"/>
      <c r="D398" s="193"/>
      <c r="E398" s="193"/>
      <c r="F398" s="208"/>
      <c r="G398" s="193"/>
    </row>
    <row r="399" spans="1:7" ht="15">
      <c r="A399" s="193"/>
      <c r="B399" s="193"/>
      <c r="C399" s="193"/>
      <c r="D399" s="193"/>
      <c r="E399" s="193"/>
      <c r="F399" s="208"/>
      <c r="G399" s="193"/>
    </row>
    <row r="400" spans="1:7" ht="15">
      <c r="A400" s="193"/>
      <c r="B400" s="193"/>
      <c r="C400" s="193"/>
      <c r="D400" s="193"/>
      <c r="E400" s="193"/>
      <c r="F400" s="208"/>
      <c r="G400" s="193"/>
    </row>
    <row r="401" spans="1:7" ht="15">
      <c r="A401" s="193"/>
      <c r="B401" s="193"/>
      <c r="C401" s="193"/>
      <c r="D401" s="193"/>
      <c r="E401" s="193"/>
      <c r="F401" s="208"/>
      <c r="G401" s="193"/>
    </row>
    <row r="402" spans="1:7" ht="15">
      <c r="A402" s="193"/>
      <c r="B402" s="193"/>
      <c r="C402" s="193"/>
      <c r="D402" s="193"/>
      <c r="E402" s="193"/>
      <c r="F402" s="208"/>
      <c r="G402" s="193"/>
    </row>
    <row r="403" spans="1:7" ht="15">
      <c r="A403" s="193"/>
      <c r="B403" s="193"/>
      <c r="C403" s="193"/>
      <c r="D403" s="193"/>
      <c r="E403" s="193"/>
      <c r="F403" s="208"/>
      <c r="G403" s="193"/>
    </row>
    <row r="404" spans="1:7" ht="15">
      <c r="A404" s="193"/>
      <c r="B404" s="193"/>
      <c r="C404" s="193"/>
      <c r="D404" s="193"/>
      <c r="E404" s="193"/>
      <c r="F404" s="208"/>
      <c r="G404" s="193"/>
    </row>
    <row r="405" spans="1:7" ht="15">
      <c r="A405" s="193"/>
      <c r="B405" s="193"/>
      <c r="C405" s="193"/>
      <c r="D405" s="193"/>
      <c r="E405" s="193"/>
      <c r="F405" s="208"/>
      <c r="G405" s="193"/>
    </row>
    <row r="406" spans="1:7" ht="15">
      <c r="A406" s="193"/>
      <c r="B406" s="193"/>
      <c r="C406" s="193"/>
      <c r="D406" s="193"/>
      <c r="E406" s="193"/>
      <c r="F406" s="208"/>
      <c r="G406" s="193"/>
    </row>
    <row r="407" spans="1:7" ht="15">
      <c r="A407" s="193"/>
      <c r="B407" s="193"/>
      <c r="C407" s="193"/>
      <c r="D407" s="193"/>
      <c r="E407" s="193"/>
      <c r="F407" s="208"/>
      <c r="G407" s="193"/>
    </row>
    <row r="408" spans="1:7" ht="15">
      <c r="A408" s="193"/>
      <c r="B408" s="193"/>
      <c r="C408" s="193"/>
      <c r="D408" s="193"/>
      <c r="E408" s="193"/>
      <c r="F408" s="208"/>
      <c r="G408" s="193"/>
    </row>
    <row r="409" spans="1:7" ht="15">
      <c r="A409" s="193"/>
      <c r="B409" s="193"/>
      <c r="C409" s="193"/>
      <c r="D409" s="193"/>
      <c r="E409" s="193"/>
      <c r="F409" s="208"/>
      <c r="G409" s="193"/>
    </row>
    <row r="410" spans="1:7" ht="15">
      <c r="A410" s="193"/>
      <c r="B410" s="193"/>
      <c r="C410" s="193"/>
      <c r="D410" s="193"/>
      <c r="E410" s="193"/>
      <c r="F410" s="208"/>
      <c r="G410" s="193"/>
    </row>
    <row r="411" spans="1:7" ht="15">
      <c r="A411" s="193"/>
      <c r="B411" s="193"/>
      <c r="C411" s="193"/>
      <c r="D411" s="193"/>
      <c r="E411" s="193"/>
      <c r="F411" s="208"/>
      <c r="G411" s="193"/>
    </row>
    <row r="412" spans="1:7" ht="15">
      <c r="A412" s="193"/>
      <c r="B412" s="193"/>
      <c r="C412" s="193"/>
      <c r="D412" s="193"/>
      <c r="E412" s="193"/>
      <c r="F412" s="208"/>
      <c r="G412" s="193"/>
    </row>
    <row r="413" spans="1:7" ht="15">
      <c r="A413" s="193"/>
      <c r="B413" s="193"/>
      <c r="C413" s="193"/>
      <c r="D413" s="193"/>
      <c r="E413" s="193"/>
      <c r="F413" s="208"/>
      <c r="G413" s="193"/>
    </row>
    <row r="414" spans="1:7" ht="15">
      <c r="A414" s="193"/>
      <c r="B414" s="193"/>
      <c r="C414" s="193"/>
      <c r="D414" s="193"/>
      <c r="E414" s="193"/>
      <c r="F414" s="208"/>
      <c r="G414" s="193"/>
    </row>
    <row r="415" spans="1:7" ht="15">
      <c r="A415" s="193"/>
      <c r="B415" s="193"/>
      <c r="C415" s="193"/>
      <c r="D415" s="193"/>
      <c r="E415" s="193"/>
      <c r="F415" s="208"/>
      <c r="G415" s="193"/>
    </row>
    <row r="416" spans="1:7" ht="15">
      <c r="A416" s="193"/>
      <c r="B416" s="193"/>
      <c r="C416" s="193"/>
      <c r="D416" s="193"/>
      <c r="E416" s="193"/>
      <c r="F416" s="208"/>
      <c r="G416" s="193"/>
    </row>
    <row r="417" spans="1:7" ht="15">
      <c r="A417" s="193"/>
      <c r="B417" s="193"/>
      <c r="C417" s="193"/>
      <c r="D417" s="193"/>
      <c r="E417" s="193"/>
      <c r="F417" s="208"/>
      <c r="G417" s="193"/>
    </row>
    <row r="418" spans="1:7" ht="15">
      <c r="A418" s="193"/>
      <c r="B418" s="193"/>
      <c r="C418" s="193"/>
      <c r="D418" s="193"/>
      <c r="E418" s="193"/>
      <c r="F418" s="208"/>
      <c r="G418" s="193"/>
    </row>
    <row r="419" spans="1:7" ht="15">
      <c r="A419" s="193"/>
      <c r="B419" s="193"/>
      <c r="C419" s="193"/>
      <c r="D419" s="193"/>
      <c r="E419" s="193"/>
      <c r="F419" s="208"/>
      <c r="G419" s="193"/>
    </row>
    <row r="420" spans="1:7" ht="15">
      <c r="A420" s="193"/>
      <c r="B420" s="193"/>
      <c r="C420" s="193"/>
      <c r="D420" s="193"/>
      <c r="E420" s="193"/>
      <c r="F420" s="208"/>
      <c r="G420" s="193"/>
    </row>
    <row r="421" spans="1:7" ht="15">
      <c r="A421" s="193"/>
      <c r="B421" s="193"/>
      <c r="C421" s="193"/>
      <c r="D421" s="193"/>
      <c r="E421" s="193"/>
      <c r="F421" s="208"/>
      <c r="G421" s="193"/>
    </row>
    <row r="422" spans="1:7" ht="15">
      <c r="A422" s="193"/>
      <c r="B422" s="193"/>
      <c r="C422" s="193"/>
      <c r="D422" s="193"/>
      <c r="E422" s="193"/>
      <c r="F422" s="208"/>
      <c r="G422" s="193"/>
    </row>
    <row r="423" spans="1:7" ht="15">
      <c r="A423" s="193"/>
      <c r="B423" s="193"/>
      <c r="C423" s="193"/>
      <c r="D423" s="193"/>
      <c r="E423" s="193"/>
      <c r="F423" s="208"/>
      <c r="G423" s="193"/>
    </row>
    <row r="424" spans="1:7" ht="15">
      <c r="A424" s="193"/>
      <c r="B424" s="193"/>
      <c r="C424" s="193"/>
      <c r="D424" s="193"/>
      <c r="E424" s="193"/>
      <c r="F424" s="208"/>
      <c r="G424" s="193"/>
    </row>
    <row r="425" spans="1:7" ht="15">
      <c r="A425" s="193"/>
      <c r="B425" s="193"/>
      <c r="C425" s="193"/>
      <c r="D425" s="193"/>
      <c r="E425" s="193"/>
      <c r="F425" s="208"/>
      <c r="G425" s="193"/>
    </row>
    <row r="426" spans="1:7" ht="15">
      <c r="A426" s="193"/>
      <c r="B426" s="193"/>
      <c r="C426" s="193"/>
      <c r="D426" s="193"/>
      <c r="E426" s="193"/>
      <c r="F426" s="208"/>
      <c r="G426" s="193"/>
    </row>
    <row r="427" spans="1:7" ht="15">
      <c r="A427" s="193"/>
      <c r="B427" s="193"/>
      <c r="C427" s="193"/>
      <c r="D427" s="193"/>
      <c r="E427" s="193"/>
      <c r="F427" s="208"/>
      <c r="G427" s="193"/>
    </row>
    <row r="428" spans="1:7" ht="15">
      <c r="A428" s="193"/>
      <c r="B428" s="193"/>
      <c r="C428" s="193"/>
      <c r="D428" s="193"/>
      <c r="E428" s="193"/>
      <c r="F428" s="208"/>
      <c r="G428" s="193"/>
    </row>
    <row r="429" spans="1:7" ht="15">
      <c r="A429" s="193"/>
      <c r="B429" s="193"/>
      <c r="C429" s="193"/>
      <c r="D429" s="193"/>
      <c r="E429" s="193"/>
      <c r="F429" s="208"/>
      <c r="G429" s="193"/>
    </row>
    <row r="430" spans="1:7" ht="15">
      <c r="A430" s="193"/>
      <c r="B430" s="193"/>
      <c r="C430" s="193"/>
      <c r="D430" s="193"/>
      <c r="E430" s="193"/>
      <c r="F430" s="208"/>
      <c r="G430" s="193"/>
    </row>
    <row r="431" spans="1:7" ht="15">
      <c r="A431" s="193"/>
      <c r="B431" s="193"/>
      <c r="C431" s="193"/>
      <c r="D431" s="193"/>
      <c r="E431" s="193"/>
      <c r="F431" s="208"/>
      <c r="G431" s="193"/>
    </row>
    <row r="432" spans="1:7" ht="15">
      <c r="A432" s="193"/>
      <c r="B432" s="193"/>
      <c r="C432" s="193"/>
      <c r="D432" s="193"/>
      <c r="E432" s="193"/>
      <c r="F432" s="208"/>
      <c r="G432" s="193"/>
    </row>
    <row r="433" spans="1:7" ht="15">
      <c r="A433" s="193"/>
      <c r="B433" s="193"/>
      <c r="C433" s="193"/>
      <c r="D433" s="193"/>
      <c r="E433" s="193"/>
      <c r="F433" s="208"/>
      <c r="G433" s="193"/>
    </row>
    <row r="434" spans="1:7" ht="15">
      <c r="A434" s="193"/>
      <c r="B434" s="193"/>
      <c r="C434" s="193"/>
      <c r="D434" s="193"/>
      <c r="E434" s="193"/>
      <c r="F434" s="208"/>
      <c r="G434" s="193"/>
    </row>
    <row r="435" spans="1:7" ht="15">
      <c r="A435" s="193"/>
      <c r="B435" s="193"/>
      <c r="C435" s="193"/>
      <c r="D435" s="193"/>
      <c r="E435" s="193"/>
      <c r="F435" s="208"/>
      <c r="G435" s="193"/>
    </row>
    <row r="436" spans="1:7" ht="15">
      <c r="A436" s="193"/>
      <c r="B436" s="193"/>
      <c r="C436" s="193"/>
      <c r="D436" s="193"/>
      <c r="E436" s="193"/>
      <c r="F436" s="208"/>
      <c r="G436" s="193"/>
    </row>
    <row r="437" spans="1:7" ht="15">
      <c r="A437" s="193"/>
      <c r="B437" s="193"/>
      <c r="C437" s="193"/>
      <c r="D437" s="193"/>
      <c r="E437" s="193"/>
      <c r="F437" s="208"/>
      <c r="G437" s="193"/>
    </row>
    <row r="438" spans="1:7" ht="15">
      <c r="A438" s="193"/>
      <c r="B438" s="193"/>
      <c r="C438" s="193"/>
      <c r="D438" s="193"/>
      <c r="E438" s="193"/>
      <c r="F438" s="208"/>
      <c r="G438" s="193"/>
    </row>
    <row r="439" spans="1:7" ht="15">
      <c r="A439" s="193"/>
      <c r="B439" s="193"/>
      <c r="C439" s="193"/>
      <c r="D439" s="193"/>
      <c r="E439" s="193"/>
      <c r="F439" s="208"/>
      <c r="G439" s="193"/>
    </row>
    <row r="440" spans="1:7" ht="15">
      <c r="A440" s="193"/>
      <c r="B440" s="193"/>
      <c r="C440" s="193"/>
      <c r="D440" s="193"/>
      <c r="E440" s="193"/>
      <c r="F440" s="208"/>
      <c r="G440" s="193"/>
    </row>
    <row r="441" spans="1:7" ht="15">
      <c r="A441" s="193"/>
      <c r="B441" s="193"/>
      <c r="C441" s="193"/>
      <c r="D441" s="193"/>
      <c r="E441" s="193"/>
      <c r="F441" s="208"/>
      <c r="G441" s="193"/>
    </row>
    <row r="442" spans="1:7" ht="15">
      <c r="A442" s="193"/>
      <c r="B442" s="193"/>
      <c r="C442" s="193"/>
      <c r="D442" s="193"/>
      <c r="E442" s="193"/>
      <c r="F442" s="208"/>
      <c r="G442" s="193"/>
    </row>
    <row r="443" spans="1:7" ht="15">
      <c r="A443" s="193"/>
      <c r="B443" s="193"/>
      <c r="C443" s="193"/>
      <c r="D443" s="193"/>
      <c r="E443" s="193"/>
      <c r="F443" s="208"/>
      <c r="G443" s="193"/>
    </row>
    <row r="444" spans="1:7" ht="15">
      <c r="A444" s="193"/>
      <c r="B444" s="193"/>
      <c r="C444" s="193"/>
      <c r="D444" s="193"/>
      <c r="E444" s="193"/>
      <c r="F444" s="208"/>
      <c r="G444" s="193"/>
    </row>
    <row r="445" spans="1:7" ht="15">
      <c r="A445" s="193"/>
      <c r="B445" s="193"/>
      <c r="C445" s="193"/>
      <c r="D445" s="193"/>
      <c r="E445" s="193"/>
      <c r="F445" s="208"/>
      <c r="G445" s="193"/>
    </row>
    <row r="446" spans="1:7" ht="15">
      <c r="A446" s="193"/>
      <c r="B446" s="193"/>
      <c r="C446" s="193"/>
      <c r="D446" s="193"/>
      <c r="E446" s="193"/>
      <c r="F446" s="208"/>
      <c r="G446" s="193"/>
    </row>
    <row r="447" spans="1:7" ht="15">
      <c r="A447" s="193"/>
      <c r="B447" s="193"/>
      <c r="C447" s="193"/>
      <c r="D447" s="193"/>
      <c r="E447" s="193"/>
      <c r="F447" s="208"/>
      <c r="G447" s="193"/>
    </row>
    <row r="448" spans="1:7" ht="15">
      <c r="A448" s="193"/>
      <c r="B448" s="193"/>
      <c r="C448" s="193"/>
      <c r="D448" s="193"/>
      <c r="E448" s="193"/>
      <c r="F448" s="208"/>
      <c r="G448" s="193"/>
    </row>
    <row r="449" spans="1:7" ht="15">
      <c r="A449" s="193"/>
      <c r="B449" s="193"/>
      <c r="C449" s="193"/>
      <c r="D449" s="193"/>
      <c r="E449" s="193"/>
      <c r="F449" s="208"/>
      <c r="G449" s="193"/>
    </row>
    <row r="450" spans="1:7" ht="15">
      <c r="A450" s="193"/>
      <c r="B450" s="193"/>
      <c r="C450" s="193"/>
      <c r="D450" s="193"/>
      <c r="E450" s="193"/>
      <c r="F450" s="208"/>
      <c r="G450" s="193"/>
    </row>
    <row r="451" spans="1:7" ht="15">
      <c r="A451" s="193"/>
      <c r="B451" s="193"/>
      <c r="C451" s="193"/>
      <c r="D451" s="193"/>
      <c r="E451" s="193"/>
      <c r="F451" s="208"/>
      <c r="G451" s="193"/>
    </row>
    <row r="452" spans="1:7" ht="15">
      <c r="A452" s="193"/>
      <c r="B452" s="193"/>
      <c r="C452" s="193"/>
      <c r="D452" s="193"/>
      <c r="E452" s="193"/>
      <c r="F452" s="208"/>
      <c r="G452" s="193"/>
    </row>
    <row r="453" spans="1:7" ht="15">
      <c r="A453" s="193"/>
      <c r="B453" s="193"/>
      <c r="C453" s="193"/>
      <c r="D453" s="193"/>
      <c r="E453" s="193"/>
      <c r="F453" s="208"/>
      <c r="G453" s="193"/>
    </row>
    <row r="454" spans="1:7" ht="15">
      <c r="A454" s="193"/>
      <c r="B454" s="193"/>
      <c r="C454" s="193"/>
      <c r="D454" s="193"/>
      <c r="E454" s="193"/>
      <c r="F454" s="208"/>
      <c r="G454" s="193"/>
    </row>
    <row r="455" spans="1:7" ht="15">
      <c r="A455" s="193"/>
      <c r="B455" s="193"/>
      <c r="C455" s="193"/>
      <c r="D455" s="193"/>
      <c r="E455" s="193"/>
      <c r="F455" s="208"/>
      <c r="G455" s="193"/>
    </row>
    <row r="456" spans="1:7" ht="15">
      <c r="A456" s="193"/>
      <c r="B456" s="193"/>
      <c r="C456" s="193"/>
      <c r="D456" s="193"/>
      <c r="E456" s="193"/>
      <c r="F456" s="208"/>
      <c r="G456" s="193"/>
    </row>
    <row r="457" spans="1:7" ht="15">
      <c r="A457" s="193"/>
      <c r="B457" s="193"/>
      <c r="C457" s="193"/>
      <c r="D457" s="193"/>
      <c r="E457" s="193"/>
      <c r="F457" s="208"/>
      <c r="G457" s="193"/>
    </row>
    <row r="458" spans="1:7" ht="15">
      <c r="A458" s="193"/>
      <c r="B458" s="193"/>
      <c r="C458" s="193"/>
      <c r="D458" s="193"/>
      <c r="E458" s="193"/>
      <c r="F458" s="208"/>
      <c r="G458" s="193"/>
    </row>
    <row r="459" spans="1:7" ht="15">
      <c r="A459" s="193"/>
      <c r="B459" s="193"/>
      <c r="C459" s="193"/>
      <c r="D459" s="193"/>
      <c r="E459" s="193"/>
      <c r="F459" s="208"/>
      <c r="G459" s="193"/>
    </row>
    <row r="460" spans="1:7" ht="15">
      <c r="A460" s="193"/>
      <c r="B460" s="193"/>
      <c r="C460" s="193"/>
      <c r="D460" s="193"/>
      <c r="E460" s="193"/>
      <c r="F460" s="208"/>
      <c r="G460" s="193"/>
    </row>
    <row r="461" spans="1:7" ht="15">
      <c r="A461" s="193"/>
      <c r="B461" s="193"/>
      <c r="C461" s="193"/>
      <c r="D461" s="193"/>
      <c r="E461" s="193"/>
      <c r="F461" s="208"/>
      <c r="G461" s="193"/>
    </row>
    <row r="462" spans="1:7" ht="15">
      <c r="A462" s="193"/>
      <c r="B462" s="193"/>
      <c r="C462" s="193"/>
      <c r="D462" s="193"/>
      <c r="E462" s="193"/>
      <c r="F462" s="208"/>
      <c r="G462" s="193"/>
    </row>
    <row r="463" spans="1:7" ht="15">
      <c r="A463" s="193"/>
      <c r="B463" s="193"/>
      <c r="C463" s="193"/>
      <c r="D463" s="193"/>
      <c r="E463" s="193"/>
      <c r="F463" s="208"/>
      <c r="G463" s="193"/>
    </row>
    <row r="464" spans="1:7" ht="15">
      <c r="A464" s="193"/>
      <c r="B464" s="193"/>
      <c r="C464" s="193"/>
      <c r="D464" s="193"/>
      <c r="E464" s="193"/>
      <c r="F464" s="208"/>
      <c r="G464" s="193"/>
    </row>
    <row r="465" spans="1:7" ht="15">
      <c r="A465" s="193"/>
      <c r="B465" s="193"/>
      <c r="C465" s="193"/>
      <c r="D465" s="193"/>
      <c r="E465" s="193"/>
      <c r="F465" s="208"/>
      <c r="G465" s="193"/>
    </row>
    <row r="466" spans="1:7" ht="15">
      <c r="A466" s="193"/>
      <c r="B466" s="193"/>
      <c r="C466" s="193"/>
      <c r="D466" s="193"/>
      <c r="E466" s="193"/>
      <c r="F466" s="208"/>
      <c r="G466" s="193"/>
    </row>
    <row r="467" spans="1:7" ht="15">
      <c r="A467" s="193"/>
      <c r="B467" s="193"/>
      <c r="C467" s="193"/>
      <c r="D467" s="193"/>
      <c r="E467" s="193"/>
      <c r="F467" s="208"/>
      <c r="G467" s="193"/>
    </row>
    <row r="468" spans="1:7" ht="15">
      <c r="A468" s="193"/>
      <c r="B468" s="193"/>
      <c r="C468" s="193"/>
      <c r="D468" s="193"/>
      <c r="E468" s="193"/>
      <c r="F468" s="208"/>
      <c r="G468" s="193"/>
    </row>
    <row r="469" spans="1:7" ht="15">
      <c r="A469" s="193"/>
      <c r="B469" s="193"/>
      <c r="C469" s="193"/>
      <c r="D469" s="193"/>
      <c r="E469" s="193"/>
      <c r="F469" s="208"/>
      <c r="G469" s="193"/>
    </row>
    <row r="470" spans="1:7" ht="15">
      <c r="A470" s="193"/>
      <c r="B470" s="193"/>
      <c r="C470" s="193"/>
      <c r="D470" s="193"/>
      <c r="E470" s="193"/>
      <c r="F470" s="208"/>
      <c r="G470" s="193"/>
    </row>
    <row r="471" spans="1:7" ht="15">
      <c r="A471" s="193"/>
      <c r="B471" s="193"/>
      <c r="C471" s="193"/>
      <c r="D471" s="193"/>
      <c r="E471" s="193"/>
      <c r="F471" s="208"/>
      <c r="G471" s="193"/>
    </row>
    <row r="472" spans="1:7" ht="15">
      <c r="A472" s="193"/>
      <c r="B472" s="193"/>
      <c r="C472" s="193"/>
      <c r="D472" s="193"/>
      <c r="E472" s="193"/>
      <c r="F472" s="208"/>
      <c r="G472" s="193"/>
    </row>
    <row r="473" spans="1:7" ht="15">
      <c r="A473" s="193"/>
      <c r="B473" s="193"/>
      <c r="C473" s="193"/>
      <c r="D473" s="193"/>
      <c r="E473" s="193"/>
      <c r="F473" s="208"/>
      <c r="G473" s="193"/>
    </row>
    <row r="474" spans="1:7" ht="15">
      <c r="A474" s="193"/>
      <c r="B474" s="193"/>
      <c r="C474" s="193"/>
      <c r="D474" s="193"/>
      <c r="E474" s="193"/>
      <c r="F474" s="208"/>
      <c r="G474" s="193"/>
    </row>
    <row r="475" spans="1:7" ht="15">
      <c r="A475" s="193"/>
      <c r="B475" s="193"/>
      <c r="C475" s="193"/>
      <c r="D475" s="193"/>
      <c r="E475" s="193"/>
      <c r="F475" s="208"/>
      <c r="G475" s="193"/>
    </row>
    <row r="476" spans="1:7" ht="15">
      <c r="A476" s="193"/>
      <c r="B476" s="193"/>
      <c r="C476" s="193"/>
      <c r="D476" s="193"/>
      <c r="E476" s="193"/>
      <c r="F476" s="208"/>
      <c r="G476" s="193"/>
    </row>
    <row r="477" spans="1:7" ht="15">
      <c r="A477" s="193"/>
      <c r="B477" s="193"/>
      <c r="C477" s="193"/>
      <c r="D477" s="193"/>
      <c r="E477" s="193"/>
      <c r="F477" s="208"/>
      <c r="G477" s="193"/>
    </row>
    <row r="478" spans="1:7" ht="15">
      <c r="A478" s="193"/>
      <c r="B478" s="193"/>
      <c r="C478" s="193"/>
      <c r="D478" s="193"/>
      <c r="E478" s="193"/>
      <c r="F478" s="208"/>
      <c r="G478" s="193"/>
    </row>
    <row r="479" spans="1:7" ht="15">
      <c r="A479" s="193"/>
      <c r="B479" s="193"/>
      <c r="C479" s="193"/>
      <c r="D479" s="193"/>
      <c r="E479" s="193"/>
      <c r="F479" s="208"/>
      <c r="G479" s="193"/>
    </row>
    <row r="480" spans="1:7" ht="15">
      <c r="A480" s="193"/>
      <c r="B480" s="193"/>
      <c r="C480" s="193"/>
      <c r="D480" s="193"/>
      <c r="E480" s="193"/>
      <c r="F480" s="208"/>
      <c r="G480" s="193"/>
    </row>
    <row r="481" spans="1:7" ht="15">
      <c r="A481" s="193"/>
      <c r="B481" s="193"/>
      <c r="C481" s="193"/>
      <c r="D481" s="193"/>
      <c r="E481" s="193"/>
      <c r="F481" s="208"/>
      <c r="G481" s="193"/>
    </row>
    <row r="482" spans="1:7" ht="15">
      <c r="A482" s="193"/>
      <c r="B482" s="193"/>
      <c r="C482" s="193"/>
      <c r="D482" s="193"/>
      <c r="E482" s="193"/>
      <c r="F482" s="208"/>
      <c r="G482" s="193"/>
    </row>
    <row r="483" spans="1:7" ht="15">
      <c r="A483" s="193"/>
      <c r="B483" s="193"/>
      <c r="C483" s="193"/>
      <c r="D483" s="193"/>
      <c r="E483" s="193"/>
      <c r="F483" s="208"/>
      <c r="G483" s="193"/>
    </row>
    <row r="484" spans="1:7" ht="15">
      <c r="A484" s="193"/>
      <c r="B484" s="193"/>
      <c r="C484" s="193"/>
      <c r="D484" s="193"/>
      <c r="E484" s="193"/>
      <c r="F484" s="208"/>
      <c r="G484" s="193"/>
    </row>
    <row r="485" spans="1:7" ht="15">
      <c r="A485" s="193"/>
      <c r="B485" s="193"/>
      <c r="C485" s="193"/>
      <c r="D485" s="193"/>
      <c r="E485" s="193"/>
      <c r="F485" s="208"/>
      <c r="G485" s="193"/>
    </row>
    <row r="486" spans="1:7" ht="15">
      <c r="A486" s="193"/>
      <c r="B486" s="193"/>
      <c r="C486" s="193"/>
      <c r="D486" s="193"/>
      <c r="E486" s="193"/>
      <c r="F486" s="208"/>
      <c r="G486" s="193"/>
    </row>
    <row r="487" spans="1:7" ht="15">
      <c r="A487" s="193"/>
      <c r="B487" s="193"/>
      <c r="C487" s="193"/>
      <c r="D487" s="193"/>
      <c r="E487" s="193"/>
      <c r="F487" s="208"/>
      <c r="G487" s="193"/>
    </row>
    <row r="488" spans="1:7" ht="15">
      <c r="A488" s="193"/>
      <c r="B488" s="193"/>
      <c r="C488" s="193"/>
      <c r="D488" s="193"/>
      <c r="E488" s="193"/>
      <c r="F488" s="208"/>
      <c r="G488" s="193"/>
    </row>
    <row r="489" spans="1:7" ht="15">
      <c r="A489" s="193"/>
      <c r="B489" s="193"/>
      <c r="C489" s="193"/>
      <c r="D489" s="193"/>
      <c r="E489" s="193"/>
      <c r="F489" s="208"/>
      <c r="G489" s="193"/>
    </row>
    <row r="490" spans="1:7" ht="15">
      <c r="A490" s="193"/>
      <c r="B490" s="193"/>
      <c r="C490" s="193"/>
      <c r="D490" s="193"/>
      <c r="E490" s="193"/>
      <c r="F490" s="208"/>
      <c r="G490" s="193"/>
    </row>
    <row r="491" spans="1:7" ht="15">
      <c r="A491" s="193"/>
      <c r="B491" s="193"/>
      <c r="C491" s="193"/>
      <c r="D491" s="193"/>
      <c r="E491" s="193"/>
      <c r="F491" s="208"/>
      <c r="G491" s="193"/>
    </row>
    <row r="492" spans="1:7" ht="15">
      <c r="A492" s="193"/>
      <c r="B492" s="193"/>
      <c r="C492" s="193"/>
      <c r="D492" s="193"/>
      <c r="E492" s="193"/>
      <c r="F492" s="208"/>
      <c r="G492" s="193"/>
    </row>
    <row r="493" spans="1:7" ht="15">
      <c r="A493" s="193"/>
      <c r="B493" s="193"/>
      <c r="C493" s="193"/>
      <c r="D493" s="193"/>
      <c r="E493" s="193"/>
      <c r="F493" s="208"/>
      <c r="G493" s="193"/>
    </row>
    <row r="494" spans="1:7" ht="15">
      <c r="A494" s="193"/>
      <c r="B494" s="193"/>
      <c r="C494" s="193"/>
      <c r="D494" s="193"/>
      <c r="E494" s="193"/>
      <c r="F494" s="208"/>
      <c r="G494" s="193"/>
    </row>
    <row r="495" spans="1:7" ht="15">
      <c r="A495" s="193"/>
      <c r="B495" s="193"/>
      <c r="C495" s="193"/>
      <c r="D495" s="193"/>
      <c r="E495" s="193"/>
      <c r="F495" s="208"/>
      <c r="G495" s="193"/>
    </row>
    <row r="496" spans="1:7" ht="15">
      <c r="A496" s="193"/>
      <c r="B496" s="193"/>
      <c r="C496" s="193"/>
      <c r="D496" s="193"/>
      <c r="E496" s="193"/>
      <c r="F496" s="208"/>
      <c r="G496" s="193"/>
    </row>
    <row r="497" spans="1:7" ht="15">
      <c r="A497" s="193"/>
      <c r="B497" s="193"/>
      <c r="C497" s="193"/>
      <c r="D497" s="193"/>
      <c r="E497" s="193"/>
      <c r="F497" s="208"/>
      <c r="G497" s="193"/>
    </row>
    <row r="498" spans="1:7" ht="15">
      <c r="A498" s="193"/>
      <c r="B498" s="193"/>
      <c r="C498" s="193"/>
      <c r="D498" s="193"/>
      <c r="E498" s="193"/>
      <c r="F498" s="208"/>
      <c r="G498" s="193"/>
    </row>
    <row r="499" spans="1:7" ht="15">
      <c r="A499" s="193"/>
      <c r="B499" s="193"/>
      <c r="C499" s="193"/>
      <c r="D499" s="193"/>
      <c r="E499" s="193"/>
      <c r="F499" s="208"/>
      <c r="G499" s="193"/>
    </row>
    <row r="500" spans="1:7" ht="15">
      <c r="A500" s="193"/>
      <c r="B500" s="193"/>
      <c r="C500" s="193"/>
      <c r="D500" s="193"/>
      <c r="E500" s="193"/>
      <c r="F500" s="208"/>
      <c r="G500" s="193"/>
    </row>
    <row r="501" spans="1:7" ht="15">
      <c r="A501" s="193"/>
      <c r="B501" s="193"/>
      <c r="C501" s="193"/>
      <c r="D501" s="193"/>
      <c r="E501" s="193"/>
      <c r="F501" s="208"/>
      <c r="G501" s="193"/>
    </row>
    <row r="502" spans="1:7" ht="15">
      <c r="A502" s="193"/>
      <c r="B502" s="193"/>
      <c r="C502" s="193"/>
      <c r="D502" s="193"/>
      <c r="E502" s="193"/>
      <c r="F502" s="208"/>
      <c r="G502" s="193"/>
    </row>
    <row r="503" spans="1:7" ht="15">
      <c r="A503" s="193"/>
      <c r="B503" s="193"/>
      <c r="C503" s="193"/>
      <c r="D503" s="193"/>
      <c r="E503" s="193"/>
      <c r="F503" s="208"/>
      <c r="G503" s="193"/>
    </row>
    <row r="504" spans="1:7" ht="15">
      <c r="A504" s="193"/>
      <c r="B504" s="193"/>
      <c r="C504" s="193"/>
      <c r="D504" s="193"/>
      <c r="E504" s="193"/>
      <c r="F504" s="208"/>
      <c r="G504" s="193"/>
    </row>
    <row r="505" spans="1:7" ht="15">
      <c r="A505" s="193"/>
      <c r="B505" s="193"/>
      <c r="C505" s="193"/>
      <c r="D505" s="193"/>
      <c r="E505" s="193"/>
      <c r="F505" s="208"/>
      <c r="G505" s="193"/>
    </row>
    <row r="506" spans="1:7" ht="15">
      <c r="A506" s="193"/>
      <c r="B506" s="193"/>
      <c r="C506" s="193"/>
      <c r="D506" s="193"/>
      <c r="E506" s="193"/>
      <c r="F506" s="208"/>
      <c r="G506" s="193"/>
    </row>
    <row r="507" spans="1:7" ht="15">
      <c r="A507" s="193"/>
      <c r="B507" s="193"/>
      <c r="C507" s="193"/>
      <c r="D507" s="193"/>
      <c r="E507" s="193"/>
      <c r="F507" s="208"/>
      <c r="G507" s="193"/>
    </row>
    <row r="508" spans="1:7" ht="15">
      <c r="A508" s="193"/>
      <c r="B508" s="193"/>
      <c r="C508" s="193"/>
      <c r="D508" s="193"/>
      <c r="E508" s="193"/>
      <c r="F508" s="208"/>
      <c r="G508" s="193"/>
    </row>
    <row r="509" spans="1:7" ht="15">
      <c r="A509" s="193"/>
      <c r="B509" s="193"/>
      <c r="C509" s="193"/>
      <c r="D509" s="193"/>
      <c r="E509" s="193"/>
      <c r="F509" s="208"/>
      <c r="G509" s="193"/>
    </row>
    <row r="510" spans="1:7" ht="15">
      <c r="A510" s="193"/>
      <c r="B510" s="193"/>
      <c r="C510" s="193"/>
      <c r="D510" s="193"/>
      <c r="E510" s="193"/>
      <c r="F510" s="208"/>
      <c r="G510" s="193"/>
    </row>
    <row r="511" spans="1:7" ht="15">
      <c r="A511" s="193"/>
      <c r="B511" s="193"/>
      <c r="C511" s="193"/>
      <c r="D511" s="193"/>
      <c r="E511" s="193"/>
      <c r="F511" s="208"/>
      <c r="G511" s="193"/>
    </row>
    <row r="512" spans="1:7" ht="15">
      <c r="A512" s="193"/>
      <c r="B512" s="193"/>
      <c r="C512" s="193"/>
      <c r="D512" s="193"/>
      <c r="E512" s="193"/>
      <c r="F512" s="208"/>
      <c r="G512" s="193"/>
    </row>
    <row r="513" spans="1:7" ht="15">
      <c r="A513" s="193"/>
      <c r="B513" s="193"/>
      <c r="C513" s="193"/>
      <c r="D513" s="193"/>
      <c r="E513" s="193"/>
      <c r="F513" s="208"/>
      <c r="G513" s="193"/>
    </row>
    <row r="514" spans="1:7" ht="15">
      <c r="A514" s="193"/>
      <c r="B514" s="193"/>
      <c r="C514" s="193"/>
      <c r="D514" s="193"/>
      <c r="E514" s="193"/>
      <c r="F514" s="208"/>
      <c r="G514" s="193"/>
    </row>
    <row r="515" spans="1:7" ht="15">
      <c r="A515" s="193"/>
      <c r="B515" s="193"/>
      <c r="C515" s="193"/>
      <c r="D515" s="193"/>
      <c r="E515" s="193"/>
      <c r="F515" s="208"/>
      <c r="G515" s="193"/>
    </row>
    <row r="516" spans="1:7" ht="15">
      <c r="A516" s="193"/>
      <c r="B516" s="193"/>
      <c r="C516" s="193"/>
      <c r="D516" s="193"/>
      <c r="E516" s="193"/>
      <c r="F516" s="208"/>
      <c r="G516" s="193"/>
    </row>
    <row r="517" spans="1:7" ht="15">
      <c r="A517" s="193"/>
      <c r="B517" s="193"/>
      <c r="C517" s="193"/>
      <c r="D517" s="193"/>
      <c r="E517" s="193"/>
      <c r="F517" s="208"/>
      <c r="G517" s="193"/>
    </row>
    <row r="518" spans="1:7" ht="15">
      <c r="A518" s="193"/>
      <c r="B518" s="193"/>
      <c r="C518" s="193"/>
      <c r="D518" s="193"/>
      <c r="E518" s="193"/>
      <c r="F518" s="208"/>
      <c r="G518" s="193"/>
    </row>
    <row r="519" spans="1:7" ht="15">
      <c r="A519" s="193"/>
      <c r="B519" s="193"/>
      <c r="C519" s="193"/>
      <c r="D519" s="193"/>
      <c r="E519" s="193"/>
      <c r="F519" s="208"/>
      <c r="G519" s="193"/>
    </row>
    <row r="520" spans="1:7" ht="15">
      <c r="A520" s="193"/>
      <c r="B520" s="193"/>
      <c r="C520" s="193"/>
      <c r="D520" s="193"/>
      <c r="E520" s="193"/>
      <c r="F520" s="208"/>
      <c r="G520" s="193"/>
    </row>
    <row r="521" spans="1:7" ht="15">
      <c r="A521" s="193"/>
      <c r="B521" s="193"/>
      <c r="C521" s="193"/>
      <c r="D521" s="193"/>
      <c r="E521" s="193"/>
      <c r="F521" s="208"/>
      <c r="G521" s="193"/>
    </row>
    <row r="522" spans="1:7" ht="15">
      <c r="A522" s="193"/>
      <c r="B522" s="193"/>
      <c r="C522" s="193"/>
      <c r="D522" s="193"/>
      <c r="E522" s="193"/>
      <c r="F522" s="208"/>
      <c r="G522" s="193"/>
    </row>
    <row r="523" spans="1:7" ht="15">
      <c r="A523" s="193"/>
      <c r="B523" s="193"/>
      <c r="C523" s="193"/>
      <c r="D523" s="193"/>
      <c r="E523" s="193"/>
      <c r="F523" s="208"/>
      <c r="G523" s="193"/>
    </row>
    <row r="524" spans="1:7" ht="15">
      <c r="A524" s="193"/>
      <c r="B524" s="193"/>
      <c r="C524" s="193"/>
      <c r="D524" s="193"/>
      <c r="E524" s="193"/>
      <c r="F524" s="208"/>
      <c r="G524" s="193"/>
    </row>
    <row r="525" spans="1:7" ht="15">
      <c r="A525" s="193"/>
      <c r="B525" s="193"/>
      <c r="C525" s="193"/>
      <c r="D525" s="193"/>
      <c r="E525" s="193"/>
      <c r="F525" s="208"/>
      <c r="G525" s="193"/>
    </row>
    <row r="526" spans="1:7" ht="15">
      <c r="A526" s="193"/>
      <c r="B526" s="193"/>
      <c r="C526" s="193"/>
      <c r="D526" s="193"/>
      <c r="E526" s="193"/>
      <c r="F526" s="208"/>
      <c r="G526" s="193"/>
    </row>
    <row r="527" spans="1:7" ht="15">
      <c r="A527" s="193"/>
      <c r="B527" s="193"/>
      <c r="C527" s="193"/>
      <c r="D527" s="193"/>
      <c r="E527" s="193"/>
      <c r="F527" s="208"/>
      <c r="G527" s="193"/>
    </row>
    <row r="528" spans="1:7" ht="15">
      <c r="A528" s="193"/>
      <c r="B528" s="193"/>
      <c r="C528" s="193"/>
      <c r="D528" s="193"/>
      <c r="E528" s="193"/>
      <c r="F528" s="208"/>
      <c r="G528" s="193"/>
    </row>
    <row r="529" spans="1:7" ht="15">
      <c r="A529" s="193"/>
      <c r="B529" s="193"/>
      <c r="C529" s="193"/>
      <c r="D529" s="193"/>
      <c r="E529" s="193"/>
      <c r="F529" s="208"/>
      <c r="G529" s="193"/>
    </row>
    <row r="530" spans="1:7" ht="15">
      <c r="A530" s="193"/>
      <c r="B530" s="193"/>
      <c r="C530" s="193"/>
      <c r="D530" s="193"/>
      <c r="E530" s="193"/>
      <c r="F530" s="208"/>
      <c r="G530" s="193"/>
    </row>
    <row r="531" spans="1:7" ht="15">
      <c r="A531" s="193"/>
      <c r="B531" s="193"/>
      <c r="C531" s="193"/>
      <c r="D531" s="193"/>
      <c r="E531" s="193"/>
      <c r="F531" s="208"/>
      <c r="G531" s="193"/>
    </row>
    <row r="532" spans="1:7" ht="15">
      <c r="A532" s="193"/>
      <c r="B532" s="193"/>
      <c r="C532" s="193"/>
      <c r="D532" s="193"/>
      <c r="E532" s="193"/>
      <c r="F532" s="208"/>
      <c r="G532" s="193"/>
    </row>
    <row r="533" spans="1:7" ht="15">
      <c r="A533" s="193"/>
      <c r="B533" s="193"/>
      <c r="C533" s="193"/>
      <c r="D533" s="193"/>
      <c r="E533" s="193"/>
      <c r="F533" s="208"/>
      <c r="G533" s="193"/>
    </row>
    <row r="534" spans="1:7" ht="15">
      <c r="A534" s="193"/>
      <c r="B534" s="193"/>
      <c r="C534" s="193"/>
      <c r="D534" s="193"/>
      <c r="E534" s="193"/>
      <c r="F534" s="208"/>
      <c r="G534" s="193"/>
    </row>
    <row r="535" spans="1:7" ht="15">
      <c r="A535" s="193"/>
      <c r="B535" s="193"/>
      <c r="C535" s="193"/>
      <c r="D535" s="193"/>
      <c r="E535" s="193"/>
      <c r="F535" s="208"/>
      <c r="G535" s="193"/>
    </row>
    <row r="536" spans="1:7" ht="15">
      <c r="A536" s="193"/>
      <c r="B536" s="193"/>
      <c r="C536" s="193"/>
      <c r="D536" s="193"/>
      <c r="E536" s="193"/>
      <c r="F536" s="208"/>
      <c r="G536" s="193"/>
    </row>
    <row r="537" spans="1:7" ht="15">
      <c r="A537" s="193"/>
      <c r="B537" s="193"/>
      <c r="C537" s="193"/>
      <c r="D537" s="193"/>
      <c r="E537" s="193"/>
      <c r="F537" s="208"/>
      <c r="G537" s="193"/>
    </row>
    <row r="538" spans="1:7" ht="15">
      <c r="A538" s="193"/>
      <c r="B538" s="193"/>
      <c r="C538" s="193"/>
      <c r="D538" s="193"/>
      <c r="E538" s="193"/>
      <c r="F538" s="208"/>
      <c r="G538" s="193"/>
    </row>
    <row r="539" spans="1:7" ht="15">
      <c r="A539" s="193"/>
      <c r="B539" s="193"/>
      <c r="C539" s="193"/>
      <c r="D539" s="193"/>
      <c r="E539" s="193"/>
      <c r="F539" s="208"/>
      <c r="G539" s="193"/>
    </row>
    <row r="540" spans="1:7" ht="15">
      <c r="A540" s="193"/>
      <c r="B540" s="193"/>
      <c r="C540" s="193"/>
      <c r="D540" s="193"/>
      <c r="E540" s="193"/>
      <c r="F540" s="208"/>
      <c r="G540" s="193"/>
    </row>
    <row r="541" spans="1:7" ht="15">
      <c r="A541" s="193"/>
      <c r="B541" s="193"/>
      <c r="C541" s="193"/>
      <c r="D541" s="193"/>
      <c r="E541" s="193"/>
      <c r="F541" s="208"/>
      <c r="G541" s="193"/>
    </row>
    <row r="542" spans="1:7" ht="15">
      <c r="A542" s="193"/>
      <c r="B542" s="193"/>
      <c r="C542" s="193"/>
      <c r="D542" s="193"/>
      <c r="E542" s="193"/>
      <c r="F542" s="208"/>
      <c r="G542" s="193"/>
    </row>
    <row r="543" spans="1:7" ht="15">
      <c r="A543" s="193"/>
      <c r="B543" s="193"/>
      <c r="C543" s="193"/>
      <c r="D543" s="193"/>
      <c r="E543" s="193"/>
      <c r="F543" s="208"/>
      <c r="G543" s="193"/>
    </row>
    <row r="544" spans="1:7" ht="15">
      <c r="A544" s="193"/>
      <c r="B544" s="193"/>
      <c r="C544" s="193"/>
      <c r="D544" s="193"/>
      <c r="E544" s="193"/>
      <c r="F544" s="208"/>
      <c r="G544" s="193"/>
    </row>
    <row r="545" spans="1:7" ht="15">
      <c r="A545" s="193"/>
      <c r="B545" s="193"/>
      <c r="C545" s="193"/>
      <c r="D545" s="193"/>
      <c r="E545" s="193"/>
      <c r="F545" s="208"/>
      <c r="G545" s="193"/>
    </row>
    <row r="546" spans="1:7" ht="15">
      <c r="A546" s="193"/>
      <c r="B546" s="193"/>
      <c r="C546" s="193"/>
      <c r="D546" s="193"/>
      <c r="E546" s="193"/>
      <c r="F546" s="208"/>
      <c r="G546" s="193"/>
    </row>
    <row r="547" spans="1:7" ht="15">
      <c r="A547" s="193"/>
      <c r="B547" s="193"/>
      <c r="C547" s="193"/>
      <c r="D547" s="193"/>
      <c r="E547" s="193"/>
      <c r="F547" s="208"/>
      <c r="G547" s="193"/>
    </row>
    <row r="548" spans="1:7" ht="15">
      <c r="A548" s="193"/>
      <c r="B548" s="193"/>
      <c r="C548" s="193"/>
      <c r="D548" s="193"/>
      <c r="E548" s="193"/>
      <c r="F548" s="208"/>
      <c r="G548" s="193"/>
    </row>
    <row r="549" spans="1:7" ht="15">
      <c r="A549" s="193"/>
      <c r="B549" s="193"/>
      <c r="C549" s="193"/>
      <c r="D549" s="193"/>
      <c r="E549" s="193"/>
      <c r="F549" s="208"/>
      <c r="G549" s="193"/>
    </row>
    <row r="550" spans="1:7" ht="15">
      <c r="A550" s="193"/>
      <c r="B550" s="193"/>
      <c r="C550" s="193"/>
      <c r="D550" s="193"/>
      <c r="E550" s="193"/>
      <c r="F550" s="208"/>
      <c r="G550" s="193"/>
    </row>
    <row r="551" spans="1:7" ht="15">
      <c r="A551" s="193"/>
      <c r="B551" s="193"/>
      <c r="C551" s="193"/>
      <c r="D551" s="193"/>
      <c r="E551" s="193"/>
      <c r="F551" s="208"/>
      <c r="G551" s="193"/>
    </row>
    <row r="552" spans="1:7" ht="15">
      <c r="A552" s="193"/>
      <c r="B552" s="193"/>
      <c r="C552" s="193"/>
      <c r="D552" s="193"/>
      <c r="E552" s="193"/>
      <c r="F552" s="208"/>
      <c r="G552" s="193"/>
    </row>
    <row r="553" spans="1:7" ht="15">
      <c r="A553" s="193"/>
      <c r="B553" s="193"/>
      <c r="C553" s="193"/>
      <c r="D553" s="193"/>
      <c r="E553" s="193"/>
      <c r="F553" s="208"/>
      <c r="G553" s="193"/>
    </row>
    <row r="554" spans="1:7" ht="15">
      <c r="A554" s="193"/>
      <c r="B554" s="193"/>
      <c r="C554" s="193"/>
      <c r="D554" s="193"/>
      <c r="E554" s="193"/>
      <c r="F554" s="208"/>
      <c r="G554" s="193"/>
    </row>
    <row r="555" spans="1:7" ht="15">
      <c r="A555" s="193"/>
      <c r="B555" s="193"/>
      <c r="C555" s="193"/>
      <c r="D555" s="193"/>
      <c r="E555" s="193"/>
      <c r="F555" s="208"/>
      <c r="G555" s="193"/>
    </row>
    <row r="556" spans="1:7" ht="15">
      <c r="A556" s="193"/>
      <c r="B556" s="193"/>
      <c r="C556" s="193"/>
      <c r="D556" s="193"/>
      <c r="E556" s="193"/>
      <c r="F556" s="208"/>
      <c r="G556" s="193"/>
    </row>
    <row r="557" spans="1:7" ht="15">
      <c r="A557" s="193"/>
      <c r="B557" s="193"/>
      <c r="C557" s="193"/>
      <c r="D557" s="193"/>
      <c r="E557" s="193"/>
      <c r="F557" s="208"/>
      <c r="G557" s="193"/>
    </row>
    <row r="558" spans="1:7" ht="15">
      <c r="A558" s="193"/>
      <c r="B558" s="193"/>
      <c r="C558" s="193"/>
      <c r="D558" s="193"/>
      <c r="E558" s="193"/>
      <c r="F558" s="208"/>
      <c r="G558" s="193"/>
    </row>
    <row r="559" spans="1:7" ht="15">
      <c r="A559" s="193"/>
      <c r="B559" s="193"/>
      <c r="C559" s="193"/>
      <c r="D559" s="193"/>
      <c r="E559" s="193"/>
      <c r="F559" s="208"/>
      <c r="G559" s="193"/>
    </row>
    <row r="560" spans="1:7" ht="15">
      <c r="A560" s="193"/>
      <c r="B560" s="193"/>
      <c r="C560" s="193"/>
      <c r="D560" s="193"/>
      <c r="E560" s="193"/>
      <c r="F560" s="208"/>
      <c r="G560" s="193"/>
    </row>
    <row r="561" spans="1:7" ht="15">
      <c r="A561" s="193"/>
      <c r="B561" s="193"/>
      <c r="C561" s="193"/>
      <c r="D561" s="193"/>
      <c r="E561" s="193"/>
      <c r="F561" s="208"/>
      <c r="G561" s="193"/>
    </row>
    <row r="562" spans="1:7" ht="15">
      <c r="A562" s="193"/>
      <c r="B562" s="193"/>
      <c r="C562" s="193"/>
      <c r="D562" s="193"/>
      <c r="E562" s="193"/>
      <c r="F562" s="208"/>
      <c r="G562" s="193"/>
    </row>
    <row r="563" spans="1:7" ht="15">
      <c r="A563" s="193"/>
      <c r="B563" s="193"/>
      <c r="C563" s="193"/>
      <c r="D563" s="193"/>
      <c r="E563" s="193"/>
      <c r="F563" s="208"/>
      <c r="G563" s="193"/>
    </row>
    <row r="564" spans="1:7" ht="15">
      <c r="A564" s="193"/>
      <c r="B564" s="193"/>
      <c r="C564" s="193"/>
      <c r="D564" s="193"/>
      <c r="E564" s="193"/>
      <c r="F564" s="208"/>
      <c r="G564" s="193"/>
    </row>
    <row r="565" spans="1:7" ht="15">
      <c r="A565" s="193"/>
      <c r="B565" s="193"/>
      <c r="C565" s="193"/>
      <c r="D565" s="193"/>
      <c r="E565" s="193"/>
      <c r="F565" s="208"/>
      <c r="G565" s="193"/>
    </row>
    <row r="566" spans="1:7" ht="15">
      <c r="A566" s="193"/>
      <c r="B566" s="193"/>
      <c r="C566" s="193"/>
      <c r="D566" s="193"/>
      <c r="E566" s="193"/>
      <c r="F566" s="208"/>
      <c r="G566" s="193"/>
    </row>
    <row r="567" spans="1:7" ht="15">
      <c r="A567" s="239"/>
      <c r="B567" s="239"/>
      <c r="C567" s="193"/>
      <c r="D567" s="193"/>
      <c r="E567" s="193"/>
      <c r="F567" s="208"/>
      <c r="G567" s="193"/>
    </row>
    <row r="568" spans="1:7" ht="15">
      <c r="A568" s="239"/>
      <c r="B568" s="239"/>
      <c r="C568" s="193"/>
      <c r="D568" s="193"/>
      <c r="E568" s="193"/>
      <c r="F568" s="208"/>
      <c r="G568" s="193"/>
    </row>
    <row r="569" spans="1:7" ht="15">
      <c r="A569" s="193"/>
      <c r="B569" s="193"/>
      <c r="C569" s="239"/>
      <c r="D569" s="239"/>
      <c r="E569" s="239"/>
      <c r="F569" s="240"/>
      <c r="G569" s="239"/>
    </row>
    <row r="570" spans="1:7" ht="15">
      <c r="A570" s="193"/>
      <c r="B570" s="193"/>
      <c r="C570" s="239"/>
      <c r="D570" s="239"/>
      <c r="E570" s="239"/>
      <c r="F570" s="240"/>
      <c r="G570" s="239"/>
    </row>
    <row r="571" spans="1:7" ht="15">
      <c r="A571" s="193"/>
      <c r="B571" s="193"/>
      <c r="C571" s="193"/>
      <c r="D571" s="193"/>
      <c r="E571" s="193"/>
      <c r="F571" s="208"/>
      <c r="G571" s="193"/>
    </row>
    <row r="572" spans="1:7" ht="15">
      <c r="A572" s="193"/>
      <c r="B572" s="193"/>
      <c r="C572" s="193"/>
      <c r="D572" s="193"/>
      <c r="E572" s="193"/>
      <c r="F572" s="208"/>
      <c r="G572" s="193"/>
    </row>
    <row r="573" spans="1:7" ht="15">
      <c r="A573" s="193"/>
      <c r="B573" s="193"/>
      <c r="C573" s="193"/>
      <c r="D573" s="193"/>
      <c r="E573" s="193"/>
      <c r="F573" s="208"/>
      <c r="G573" s="193"/>
    </row>
    <row r="574" spans="1:7" ht="15">
      <c r="A574" s="193"/>
      <c r="B574" s="193"/>
      <c r="C574" s="193"/>
      <c r="D574" s="193"/>
      <c r="E574" s="193"/>
      <c r="F574" s="208"/>
      <c r="G574" s="193"/>
    </row>
    <row r="575" spans="1:7" ht="15">
      <c r="A575" s="193"/>
      <c r="B575" s="193"/>
      <c r="C575" s="193"/>
      <c r="D575" s="193"/>
      <c r="E575" s="193"/>
      <c r="F575" s="208"/>
      <c r="G575" s="193"/>
    </row>
    <row r="576" spans="1:7" ht="15">
      <c r="A576" s="193"/>
      <c r="B576" s="193"/>
      <c r="C576" s="193"/>
      <c r="D576" s="193"/>
      <c r="E576" s="193"/>
      <c r="F576" s="208"/>
      <c r="G576" s="193"/>
    </row>
    <row r="577" spans="1:7" ht="15">
      <c r="A577" s="193"/>
      <c r="B577" s="193"/>
      <c r="C577" s="193"/>
      <c r="D577" s="193"/>
      <c r="E577" s="193"/>
      <c r="F577" s="208"/>
      <c r="G577" s="193"/>
    </row>
    <row r="578" spans="1:7" ht="15">
      <c r="A578" s="193"/>
      <c r="B578" s="193"/>
      <c r="C578" s="193"/>
      <c r="D578" s="193"/>
      <c r="E578" s="193"/>
      <c r="F578" s="208"/>
      <c r="G578" s="193"/>
    </row>
    <row r="579" spans="1:7" ht="15">
      <c r="A579" s="193"/>
      <c r="B579" s="193"/>
      <c r="C579" s="193"/>
      <c r="D579" s="193"/>
      <c r="E579" s="193"/>
      <c r="F579" s="208"/>
      <c r="G579" s="193"/>
    </row>
    <row r="580" spans="1:7" ht="15">
      <c r="A580" s="193"/>
      <c r="B580" s="193"/>
      <c r="C580" s="193"/>
      <c r="D580" s="193"/>
      <c r="E580" s="193"/>
      <c r="F580" s="208"/>
      <c r="G580" s="193"/>
    </row>
    <row r="581" spans="1:7" ht="15">
      <c r="A581" s="193"/>
      <c r="B581" s="193"/>
      <c r="C581" s="193"/>
      <c r="D581" s="193"/>
      <c r="E581" s="193"/>
      <c r="F581" s="208"/>
      <c r="G581" s="193"/>
    </row>
    <row r="582" spans="1:7" ht="15">
      <c r="A582" s="193"/>
      <c r="B582" s="193"/>
      <c r="C582" s="193"/>
      <c r="D582" s="193"/>
      <c r="E582" s="193"/>
      <c r="F582" s="208"/>
      <c r="G582" s="193"/>
    </row>
    <row r="583" spans="1:7" ht="15">
      <c r="A583" s="193"/>
      <c r="B583" s="193"/>
      <c r="C583" s="193"/>
      <c r="D583" s="193"/>
      <c r="E583" s="193"/>
      <c r="F583" s="208"/>
      <c r="G583" s="193"/>
    </row>
    <row r="584" spans="1:7" ht="15">
      <c r="A584" s="193"/>
      <c r="B584" s="193"/>
      <c r="C584" s="193"/>
      <c r="D584" s="193"/>
      <c r="E584" s="193"/>
      <c r="F584" s="208"/>
      <c r="G584" s="193"/>
    </row>
    <row r="585" spans="1:7" ht="15">
      <c r="A585" s="193"/>
      <c r="B585" s="193"/>
      <c r="C585" s="193"/>
      <c r="D585" s="193"/>
      <c r="E585" s="193"/>
      <c r="F585" s="208"/>
      <c r="G585" s="193"/>
    </row>
    <row r="586" spans="1:7" ht="15">
      <c r="A586" s="193"/>
      <c r="B586" s="193"/>
      <c r="C586" s="193"/>
      <c r="D586" s="193"/>
      <c r="E586" s="193"/>
      <c r="F586" s="208"/>
      <c r="G586" s="193"/>
    </row>
    <row r="587" spans="1:7" ht="15">
      <c r="A587" s="193"/>
      <c r="B587" s="193"/>
      <c r="C587" s="193"/>
      <c r="D587" s="193"/>
      <c r="E587" s="193"/>
      <c r="F587" s="208"/>
      <c r="G587" s="193"/>
    </row>
    <row r="588" spans="1:7" ht="15">
      <c r="A588" s="193"/>
      <c r="B588" s="193"/>
      <c r="C588" s="193"/>
      <c r="D588" s="193"/>
      <c r="E588" s="193"/>
      <c r="F588" s="208"/>
      <c r="G588" s="193"/>
    </row>
    <row r="589" spans="1:7" ht="15">
      <c r="A589" s="193"/>
      <c r="B589" s="193"/>
      <c r="C589" s="193"/>
      <c r="D589" s="193"/>
      <c r="E589" s="193"/>
      <c r="F589" s="208"/>
      <c r="G589" s="193"/>
    </row>
    <row r="590" spans="1:7" ht="15">
      <c r="A590" s="193"/>
      <c r="B590" s="193"/>
      <c r="C590" s="193"/>
      <c r="D590" s="193"/>
      <c r="E590" s="193"/>
      <c r="F590" s="208"/>
      <c r="G590" s="193"/>
    </row>
    <row r="591" spans="1:7" ht="15">
      <c r="A591" s="193"/>
      <c r="B591" s="193"/>
      <c r="C591" s="193"/>
      <c r="D591" s="193"/>
      <c r="E591" s="193"/>
      <c r="F591" s="208"/>
      <c r="G591" s="193"/>
    </row>
    <row r="592" spans="1:7" ht="15">
      <c r="A592" s="193"/>
      <c r="B592" s="193"/>
      <c r="C592" s="193"/>
      <c r="D592" s="193"/>
      <c r="E592" s="193"/>
      <c r="F592" s="208"/>
      <c r="G592" s="193"/>
    </row>
    <row r="593" spans="1:7" ht="15">
      <c r="A593" s="193"/>
      <c r="B593" s="193"/>
      <c r="C593" s="193"/>
      <c r="D593" s="193"/>
      <c r="E593" s="193"/>
      <c r="F593" s="208"/>
      <c r="G593" s="193"/>
    </row>
    <row r="594" spans="1:7" ht="15">
      <c r="A594" s="193"/>
      <c r="B594" s="193"/>
      <c r="C594" s="193"/>
      <c r="D594" s="193"/>
      <c r="E594" s="193"/>
      <c r="F594" s="208"/>
      <c r="G594" s="193"/>
    </row>
    <row r="595" spans="1:7" ht="15">
      <c r="A595" s="193"/>
      <c r="B595" s="193"/>
      <c r="C595" s="193"/>
      <c r="D595" s="193"/>
      <c r="E595" s="193"/>
      <c r="F595" s="208"/>
      <c r="G595" s="193"/>
    </row>
    <row r="596" spans="1:7" ht="15">
      <c r="A596" s="193"/>
      <c r="B596" s="193"/>
      <c r="C596" s="193"/>
      <c r="D596" s="193"/>
      <c r="E596" s="193"/>
      <c r="F596" s="208"/>
      <c r="G596" s="193"/>
    </row>
    <row r="597" spans="1:7" ht="15">
      <c r="A597" s="193"/>
      <c r="B597" s="193"/>
      <c r="C597" s="193"/>
      <c r="D597" s="193"/>
      <c r="E597" s="193"/>
      <c r="F597" s="208"/>
      <c r="G597" s="193"/>
    </row>
    <row r="598" spans="1:7" ht="15">
      <c r="A598" s="193"/>
      <c r="B598" s="193"/>
      <c r="C598" s="193"/>
      <c r="D598" s="193"/>
      <c r="E598" s="193"/>
      <c r="F598" s="208"/>
      <c r="G598" s="193"/>
    </row>
    <row r="599" spans="1:7" ht="15">
      <c r="A599" s="193"/>
      <c r="B599" s="193"/>
      <c r="C599" s="193"/>
      <c r="D599" s="193"/>
      <c r="E599" s="193"/>
      <c r="F599" s="208"/>
      <c r="G599" s="193"/>
    </row>
    <row r="600" spans="1:7" ht="15">
      <c r="A600" s="193"/>
      <c r="B600" s="193"/>
      <c r="C600" s="193"/>
      <c r="D600" s="193"/>
      <c r="E600" s="193"/>
      <c r="F600" s="208"/>
      <c r="G600" s="193"/>
    </row>
    <row r="601" spans="1:7" ht="15">
      <c r="A601" s="193"/>
      <c r="B601" s="193"/>
      <c r="C601" s="193"/>
      <c r="D601" s="193"/>
      <c r="E601" s="193"/>
      <c r="F601" s="208"/>
      <c r="G601" s="193"/>
    </row>
    <row r="602" spans="1:7" ht="15">
      <c r="A602" s="193"/>
      <c r="B602" s="193"/>
      <c r="C602" s="193"/>
      <c r="D602" s="193"/>
      <c r="E602" s="193"/>
      <c r="F602" s="208"/>
      <c r="G602" s="193"/>
    </row>
    <row r="603" spans="1:7" ht="15">
      <c r="A603" s="193"/>
      <c r="B603" s="193"/>
      <c r="C603" s="193"/>
      <c r="D603" s="193"/>
      <c r="E603" s="193"/>
      <c r="F603" s="208"/>
      <c r="G603" s="193"/>
    </row>
    <row r="604" spans="1:7" ht="15">
      <c r="A604" s="193"/>
      <c r="B604" s="193"/>
      <c r="C604" s="193"/>
      <c r="D604" s="193"/>
      <c r="E604" s="193"/>
      <c r="F604" s="208"/>
      <c r="G604" s="193"/>
    </row>
    <row r="605" spans="1:7" ht="15">
      <c r="A605" s="193"/>
      <c r="B605" s="193"/>
      <c r="C605" s="193"/>
      <c r="D605" s="193"/>
      <c r="E605" s="193"/>
      <c r="F605" s="208"/>
      <c r="G605" s="193"/>
    </row>
    <row r="606" spans="1:7" ht="15">
      <c r="A606" s="193"/>
      <c r="B606" s="193"/>
      <c r="C606" s="193"/>
      <c r="D606" s="193"/>
      <c r="E606" s="193"/>
      <c r="F606" s="208"/>
      <c r="G606" s="193"/>
    </row>
    <row r="607" spans="1:7" ht="15">
      <c r="A607" s="193"/>
      <c r="B607" s="193"/>
      <c r="C607" s="193"/>
      <c r="D607" s="193"/>
      <c r="E607" s="193"/>
      <c r="F607" s="208"/>
      <c r="G607" s="193"/>
    </row>
    <row r="608" spans="1:7" ht="15">
      <c r="A608" s="193"/>
      <c r="B608" s="193"/>
      <c r="C608" s="193"/>
      <c r="D608" s="193"/>
      <c r="E608" s="193"/>
      <c r="F608" s="208"/>
      <c r="G608" s="193"/>
    </row>
    <row r="609" spans="1:7" ht="15">
      <c r="A609" s="193"/>
      <c r="B609" s="193"/>
      <c r="C609" s="193"/>
      <c r="D609" s="193"/>
      <c r="E609" s="193"/>
      <c r="F609" s="208"/>
      <c r="G609" s="193"/>
    </row>
    <row r="610" spans="1:7" ht="15">
      <c r="A610" s="193"/>
      <c r="B610" s="193"/>
      <c r="C610" s="193"/>
      <c r="D610" s="193"/>
      <c r="E610" s="193"/>
      <c r="F610" s="208"/>
      <c r="G610" s="193"/>
    </row>
    <row r="611" spans="1:7" ht="15">
      <c r="A611" s="193"/>
      <c r="B611" s="193"/>
      <c r="C611" s="193"/>
      <c r="D611" s="193"/>
      <c r="E611" s="193"/>
      <c r="F611" s="208"/>
      <c r="G611" s="193"/>
    </row>
    <row r="612" spans="1:7" ht="15">
      <c r="A612" s="193"/>
      <c r="B612" s="193"/>
      <c r="C612" s="193"/>
      <c r="D612" s="193"/>
      <c r="E612" s="193"/>
      <c r="F612" s="208"/>
      <c r="G612" s="193"/>
    </row>
    <row r="613" spans="1:7" ht="15">
      <c r="A613" s="193"/>
      <c r="B613" s="193"/>
      <c r="C613" s="193"/>
      <c r="D613" s="193"/>
      <c r="E613" s="193"/>
      <c r="F613" s="208"/>
      <c r="G613" s="193"/>
    </row>
    <row r="614" spans="1:7" ht="15">
      <c r="A614" s="193"/>
      <c r="B614" s="193"/>
      <c r="C614" s="193"/>
      <c r="D614" s="193"/>
      <c r="E614" s="193"/>
      <c r="F614" s="208"/>
      <c r="G614" s="193"/>
    </row>
    <row r="615" spans="1:7" ht="15">
      <c r="A615" s="193"/>
      <c r="B615" s="193"/>
      <c r="C615" s="193"/>
      <c r="D615" s="193"/>
      <c r="E615" s="193"/>
      <c r="F615" s="208"/>
      <c r="G615" s="193"/>
    </row>
    <row r="616" spans="1:7" ht="15">
      <c r="A616" s="193"/>
      <c r="B616" s="193"/>
      <c r="C616" s="193"/>
      <c r="D616" s="193"/>
      <c r="E616" s="193"/>
      <c r="F616" s="208"/>
      <c r="G616" s="193"/>
    </row>
    <row r="617" spans="1:7" ht="15">
      <c r="A617" s="193"/>
      <c r="B617" s="193"/>
      <c r="C617" s="193"/>
      <c r="D617" s="193"/>
      <c r="E617" s="193"/>
      <c r="F617" s="208"/>
      <c r="G617" s="193"/>
    </row>
    <row r="618" spans="1:7" ht="15">
      <c r="A618" s="193"/>
      <c r="B618" s="193"/>
      <c r="C618" s="193"/>
      <c r="D618" s="193"/>
      <c r="E618" s="193"/>
      <c r="F618" s="208"/>
      <c r="G618" s="193"/>
    </row>
    <row r="619" spans="1:7" ht="15">
      <c r="A619" s="193"/>
      <c r="B619" s="193"/>
      <c r="C619" s="193"/>
      <c r="D619" s="193"/>
      <c r="E619" s="193"/>
      <c r="F619" s="208"/>
      <c r="G619" s="193"/>
    </row>
    <row r="620" spans="1:7" ht="15">
      <c r="A620" s="193"/>
      <c r="B620" s="193"/>
      <c r="C620" s="193"/>
      <c r="D620" s="193"/>
      <c r="E620" s="193"/>
      <c r="F620" s="208"/>
      <c r="G620" s="193"/>
    </row>
    <row r="621" spans="1:7" ht="15">
      <c r="A621" s="193"/>
      <c r="B621" s="193"/>
      <c r="C621" s="193"/>
      <c r="D621" s="193"/>
      <c r="E621" s="193"/>
      <c r="F621" s="208"/>
      <c r="G621" s="193"/>
    </row>
    <row r="622" spans="1:7" ht="15">
      <c r="A622" s="193"/>
      <c r="B622" s="193"/>
      <c r="C622" s="193"/>
      <c r="D622" s="193"/>
      <c r="E622" s="193"/>
      <c r="F622" s="208"/>
      <c r="G622" s="193"/>
    </row>
    <row r="623" spans="1:7" ht="15">
      <c r="A623" s="193"/>
      <c r="B623" s="193"/>
      <c r="C623" s="193"/>
      <c r="D623" s="193"/>
      <c r="E623" s="193"/>
      <c r="F623" s="208"/>
      <c r="G623" s="193"/>
    </row>
    <row r="624" spans="1:7" ht="15">
      <c r="A624" s="193"/>
      <c r="B624" s="193"/>
      <c r="C624" s="193"/>
      <c r="D624" s="193"/>
      <c r="E624" s="193"/>
      <c r="F624" s="208"/>
      <c r="G624" s="193"/>
    </row>
    <row r="625" spans="1:7" ht="15">
      <c r="A625" s="193"/>
      <c r="B625" s="193"/>
      <c r="C625" s="193"/>
      <c r="D625" s="193"/>
      <c r="E625" s="193"/>
      <c r="F625" s="208"/>
      <c r="G625" s="193"/>
    </row>
    <row r="626" spans="1:7" ht="15">
      <c r="A626" s="193"/>
      <c r="B626" s="193"/>
      <c r="C626" s="193"/>
      <c r="D626" s="193"/>
      <c r="E626" s="193"/>
      <c r="F626" s="208"/>
      <c r="G626" s="193"/>
    </row>
    <row r="627" spans="1:7" ht="15">
      <c r="A627" s="193"/>
      <c r="B627" s="193"/>
      <c r="C627" s="193"/>
      <c r="D627" s="193"/>
      <c r="E627" s="193"/>
      <c r="F627" s="208"/>
      <c r="G627" s="193"/>
    </row>
    <row r="628" spans="1:7" ht="15">
      <c r="A628" s="193"/>
      <c r="B628" s="193"/>
      <c r="C628" s="193"/>
      <c r="D628" s="193"/>
      <c r="E628" s="193"/>
      <c r="F628" s="208"/>
      <c r="G628" s="193"/>
    </row>
    <row r="629" spans="1:7" ht="15">
      <c r="A629" s="193"/>
      <c r="B629" s="193"/>
      <c r="C629" s="193"/>
      <c r="D629" s="193"/>
      <c r="E629" s="193"/>
      <c r="F629" s="208"/>
      <c r="G629" s="193"/>
    </row>
    <row r="630" spans="1:7" ht="15">
      <c r="A630" s="193"/>
      <c r="B630" s="193"/>
      <c r="C630" s="193"/>
      <c r="D630" s="193"/>
      <c r="E630" s="193"/>
      <c r="F630" s="208"/>
      <c r="G630" s="193"/>
    </row>
    <row r="631" spans="1:7" ht="15">
      <c r="A631" s="193"/>
      <c r="B631" s="193"/>
      <c r="C631" s="193"/>
      <c r="D631" s="193"/>
      <c r="E631" s="193"/>
      <c r="F631" s="208"/>
      <c r="G631" s="193"/>
    </row>
    <row r="632" spans="1:7" ht="15">
      <c r="A632" s="193"/>
      <c r="B632" s="193"/>
      <c r="C632" s="193"/>
      <c r="D632" s="193"/>
      <c r="E632" s="193"/>
      <c r="F632" s="208"/>
      <c r="G632" s="193"/>
    </row>
    <row r="633" spans="1:7" ht="15">
      <c r="A633" s="193"/>
      <c r="B633" s="193"/>
      <c r="C633" s="193"/>
      <c r="D633" s="193"/>
      <c r="E633" s="193"/>
      <c r="F633" s="208"/>
      <c r="G633" s="193"/>
    </row>
    <row r="634" spans="1:7" ht="15">
      <c r="A634" s="193"/>
      <c r="B634" s="193"/>
      <c r="C634" s="193"/>
      <c r="D634" s="193"/>
      <c r="E634" s="193"/>
      <c r="F634" s="208"/>
      <c r="G634" s="193"/>
    </row>
    <row r="635" spans="1:7" ht="15">
      <c r="A635" s="193"/>
      <c r="B635" s="193"/>
      <c r="C635" s="193"/>
      <c r="D635" s="193"/>
      <c r="E635" s="193"/>
      <c r="F635" s="208"/>
      <c r="G635" s="193"/>
    </row>
    <row r="636" spans="1:7" ht="15">
      <c r="A636" s="193"/>
      <c r="B636" s="193"/>
      <c r="C636" s="193"/>
      <c r="D636" s="193"/>
      <c r="E636" s="193"/>
      <c r="F636" s="208"/>
      <c r="G636" s="193"/>
    </row>
    <row r="637" spans="1:7" ht="15">
      <c r="A637" s="193"/>
      <c r="B637" s="193"/>
      <c r="C637" s="193"/>
      <c r="D637" s="193"/>
      <c r="E637" s="193"/>
      <c r="F637" s="208"/>
      <c r="G637" s="193"/>
    </row>
    <row r="638" spans="1:7" ht="15">
      <c r="A638" s="193"/>
      <c r="B638" s="193"/>
      <c r="C638" s="193"/>
      <c r="D638" s="193"/>
      <c r="E638" s="193"/>
      <c r="F638" s="208"/>
      <c r="G638" s="193"/>
    </row>
    <row r="639" spans="1:7" ht="15">
      <c r="A639" s="193"/>
      <c r="B639" s="193"/>
      <c r="C639" s="193"/>
      <c r="D639" s="193"/>
      <c r="E639" s="193"/>
      <c r="F639" s="208"/>
      <c r="G639" s="193"/>
    </row>
    <row r="640" spans="1:7" ht="15">
      <c r="A640" s="193"/>
      <c r="B640" s="193"/>
      <c r="C640" s="193"/>
      <c r="D640" s="193"/>
      <c r="E640" s="193"/>
      <c r="F640" s="208"/>
      <c r="G640" s="193"/>
    </row>
    <row r="641" spans="1:7" ht="15">
      <c r="A641" s="193"/>
      <c r="B641" s="193"/>
      <c r="C641" s="193"/>
      <c r="D641" s="193"/>
      <c r="E641" s="193"/>
      <c r="F641" s="208"/>
      <c r="G641" s="193"/>
    </row>
    <row r="642" spans="1:7" ht="15">
      <c r="A642" s="193"/>
      <c r="B642" s="193"/>
      <c r="C642" s="193"/>
      <c r="D642" s="193"/>
      <c r="E642" s="193"/>
      <c r="F642" s="208"/>
      <c r="G642" s="193"/>
    </row>
    <row r="643" spans="1:7" ht="15">
      <c r="A643" s="193"/>
      <c r="B643" s="193"/>
      <c r="C643" s="193"/>
      <c r="D643" s="193"/>
      <c r="E643" s="193"/>
      <c r="F643" s="208"/>
      <c r="G643" s="193"/>
    </row>
    <row r="644" spans="1:7" ht="15">
      <c r="A644" s="193"/>
      <c r="B644" s="193"/>
      <c r="C644" s="193"/>
      <c r="D644" s="193"/>
      <c r="E644" s="193"/>
      <c r="F644" s="208"/>
      <c r="G644" s="193"/>
    </row>
    <row r="645" spans="1:7" ht="15">
      <c r="A645" s="193"/>
      <c r="B645" s="193"/>
      <c r="C645" s="193"/>
      <c r="D645" s="193"/>
      <c r="E645" s="193"/>
      <c r="F645" s="208"/>
      <c r="G645" s="193"/>
    </row>
    <row r="646" spans="1:7" ht="15">
      <c r="A646" s="193"/>
      <c r="B646" s="193"/>
      <c r="C646" s="193"/>
      <c r="D646" s="193"/>
      <c r="E646" s="193"/>
      <c r="F646" s="208"/>
      <c r="G646" s="193"/>
    </row>
    <row r="647" spans="1:7" ht="15">
      <c r="A647" s="193"/>
      <c r="B647" s="193"/>
      <c r="C647" s="193"/>
      <c r="D647" s="193"/>
      <c r="E647" s="193"/>
      <c r="F647" s="208"/>
      <c r="G647" s="193"/>
    </row>
    <row r="648" spans="1:7" ht="15">
      <c r="A648" s="193"/>
      <c r="B648" s="193"/>
      <c r="C648" s="193"/>
      <c r="D648" s="193"/>
      <c r="E648" s="193"/>
      <c r="F648" s="208"/>
      <c r="G648" s="193"/>
    </row>
    <row r="649" spans="1:7" ht="15">
      <c r="A649" s="193"/>
      <c r="B649" s="193"/>
      <c r="C649" s="193"/>
      <c r="D649" s="193"/>
      <c r="E649" s="193"/>
      <c r="F649" s="208"/>
      <c r="G649" s="193"/>
    </row>
    <row r="650" spans="1:7" ht="15">
      <c r="A650" s="193"/>
      <c r="B650" s="193"/>
      <c r="C650" s="193"/>
      <c r="D650" s="193"/>
      <c r="E650" s="193"/>
      <c r="F650" s="208"/>
      <c r="G650" s="193"/>
    </row>
    <row r="651" spans="1:7" ht="15">
      <c r="A651" s="193"/>
      <c r="B651" s="193"/>
      <c r="C651" s="193"/>
      <c r="D651" s="193"/>
      <c r="E651" s="193"/>
      <c r="F651" s="208"/>
      <c r="G651" s="193"/>
    </row>
    <row r="652" spans="1:7" ht="15">
      <c r="A652" s="193"/>
      <c r="B652" s="193"/>
      <c r="C652" s="193"/>
      <c r="D652" s="193"/>
      <c r="E652" s="193"/>
      <c r="F652" s="208"/>
      <c r="G652" s="193"/>
    </row>
    <row r="653" spans="1:7" ht="15">
      <c r="A653" s="193"/>
      <c r="B653" s="193"/>
      <c r="C653" s="193"/>
      <c r="D653" s="193"/>
      <c r="E653" s="193"/>
      <c r="F653" s="208"/>
      <c r="G653" s="193"/>
    </row>
    <row r="654" spans="1:7" ht="15">
      <c r="A654" s="193"/>
      <c r="B654" s="193"/>
      <c r="C654" s="193"/>
      <c r="D654" s="193"/>
      <c r="E654" s="193"/>
      <c r="F654" s="208"/>
      <c r="G654" s="193"/>
    </row>
    <row r="655" spans="1:7" ht="15">
      <c r="A655" s="193"/>
      <c r="B655" s="193"/>
      <c r="C655" s="193"/>
      <c r="D655" s="193"/>
      <c r="E655" s="193"/>
      <c r="F655" s="208"/>
      <c r="G655" s="193"/>
    </row>
    <row r="656" spans="1:7" ht="15">
      <c r="A656" s="193"/>
      <c r="B656" s="193"/>
      <c r="C656" s="193"/>
      <c r="D656" s="193"/>
      <c r="E656" s="193"/>
      <c r="F656" s="208"/>
      <c r="G656" s="193"/>
    </row>
    <row r="657" spans="1:7" ht="15">
      <c r="A657" s="193"/>
      <c r="B657" s="193"/>
      <c r="C657" s="193"/>
      <c r="D657" s="193"/>
      <c r="E657" s="193"/>
      <c r="F657" s="208"/>
      <c r="G657" s="193"/>
    </row>
    <row r="658" spans="1:7" ht="15">
      <c r="A658" s="193"/>
      <c r="B658" s="193"/>
      <c r="C658" s="193"/>
      <c r="D658" s="193"/>
      <c r="E658" s="193"/>
      <c r="F658" s="208"/>
      <c r="G658" s="193"/>
    </row>
    <row r="659" spans="1:7" ht="15">
      <c r="A659" s="193"/>
      <c r="B659" s="193"/>
      <c r="C659" s="193"/>
      <c r="D659" s="193"/>
      <c r="E659" s="193"/>
      <c r="F659" s="208"/>
      <c r="G659" s="193"/>
    </row>
    <row r="660" spans="1:7" ht="15">
      <c r="A660" s="193"/>
      <c r="B660" s="193"/>
      <c r="C660" s="193"/>
      <c r="D660" s="193"/>
      <c r="E660" s="193"/>
      <c r="F660" s="208"/>
      <c r="G660" s="193"/>
    </row>
    <row r="661" spans="1:7" ht="15">
      <c r="A661" s="193"/>
      <c r="B661" s="193"/>
      <c r="C661" s="193"/>
      <c r="D661" s="193"/>
      <c r="E661" s="193"/>
      <c r="F661" s="208"/>
      <c r="G661" s="193"/>
    </row>
    <row r="662" spans="1:7" ht="15">
      <c r="A662" s="193"/>
      <c r="B662" s="193"/>
      <c r="C662" s="193"/>
      <c r="D662" s="193"/>
      <c r="E662" s="193"/>
      <c r="F662" s="208"/>
      <c r="G662" s="193"/>
    </row>
    <row r="663" spans="1:7" ht="15">
      <c r="A663" s="193"/>
      <c r="B663" s="193"/>
      <c r="C663" s="193"/>
      <c r="D663" s="193"/>
      <c r="E663" s="193"/>
      <c r="F663" s="208"/>
      <c r="G663" s="193"/>
    </row>
    <row r="664" spans="1:7" ht="15">
      <c r="A664" s="193"/>
      <c r="B664" s="193"/>
      <c r="C664" s="193"/>
      <c r="D664" s="193"/>
      <c r="E664" s="193"/>
      <c r="F664" s="208"/>
      <c r="G664" s="193"/>
    </row>
    <row r="665" spans="1:7" ht="15">
      <c r="A665" s="193"/>
      <c r="B665" s="193"/>
      <c r="C665" s="193"/>
      <c r="D665" s="193"/>
      <c r="E665" s="193"/>
      <c r="F665" s="208"/>
      <c r="G665" s="193"/>
    </row>
    <row r="666" spans="1:7" ht="15">
      <c r="A666" s="193"/>
      <c r="B666" s="193"/>
      <c r="C666" s="193"/>
      <c r="D666" s="193"/>
      <c r="E666" s="193"/>
      <c r="F666" s="208"/>
      <c r="G666" s="193"/>
    </row>
    <row r="667" spans="1:7" ht="15">
      <c r="A667" s="193"/>
      <c r="B667" s="193"/>
      <c r="C667" s="193"/>
      <c r="D667" s="193"/>
      <c r="E667" s="193"/>
      <c r="F667" s="208"/>
      <c r="G667" s="193"/>
    </row>
    <row r="668" spans="1:7" ht="15">
      <c r="A668" s="193"/>
      <c r="B668" s="193"/>
      <c r="C668" s="193"/>
      <c r="D668" s="193"/>
      <c r="E668" s="193"/>
      <c r="F668" s="208"/>
      <c r="G668" s="193"/>
    </row>
    <row r="669" spans="1:7" ht="15">
      <c r="A669" s="193"/>
      <c r="B669" s="193"/>
      <c r="C669" s="193"/>
      <c r="D669" s="193"/>
      <c r="E669" s="193"/>
      <c r="F669" s="208"/>
      <c r="G669" s="193"/>
    </row>
    <row r="670" spans="1:7" ht="15">
      <c r="A670" s="193"/>
      <c r="B670" s="193"/>
      <c r="C670" s="193"/>
      <c r="D670" s="193"/>
      <c r="E670" s="193"/>
      <c r="F670" s="208"/>
      <c r="G670" s="193"/>
    </row>
    <row r="671" spans="1:7" ht="15">
      <c r="A671" s="193"/>
      <c r="B671" s="193"/>
      <c r="C671" s="193"/>
      <c r="D671" s="193"/>
      <c r="E671" s="193"/>
      <c r="F671" s="208"/>
      <c r="G671" s="193"/>
    </row>
    <row r="672" spans="1:7" ht="15">
      <c r="A672" s="193"/>
      <c r="B672" s="193"/>
      <c r="C672" s="193"/>
      <c r="D672" s="193"/>
      <c r="E672" s="193"/>
      <c r="F672" s="208"/>
      <c r="G672" s="193"/>
    </row>
    <row r="673" spans="1:7" ht="15">
      <c r="A673" s="193"/>
      <c r="B673" s="193"/>
      <c r="C673" s="193"/>
      <c r="D673" s="193"/>
      <c r="E673" s="193"/>
      <c r="F673" s="208"/>
      <c r="G673" s="193"/>
    </row>
    <row r="674" spans="1:7" ht="15">
      <c r="A674" s="193"/>
      <c r="B674" s="193"/>
      <c r="C674" s="193"/>
      <c r="D674" s="193"/>
      <c r="E674" s="193"/>
      <c r="F674" s="208"/>
      <c r="G674" s="193"/>
    </row>
    <row r="675" spans="1:7" ht="15">
      <c r="A675" s="193"/>
      <c r="B675" s="193"/>
      <c r="C675" s="193"/>
      <c r="D675" s="193"/>
      <c r="E675" s="193"/>
      <c r="F675" s="208"/>
      <c r="G675" s="193"/>
    </row>
    <row r="676" spans="1:7" ht="15">
      <c r="A676" s="193"/>
      <c r="B676" s="193"/>
      <c r="C676" s="193"/>
      <c r="D676" s="193"/>
      <c r="E676" s="193"/>
      <c r="F676" s="208"/>
      <c r="G676" s="193"/>
    </row>
    <row r="677" spans="1:7" ht="15">
      <c r="A677" s="193"/>
      <c r="B677" s="193"/>
      <c r="C677" s="193"/>
      <c r="D677" s="193"/>
      <c r="E677" s="193"/>
      <c r="F677" s="208"/>
      <c r="G677" s="193"/>
    </row>
    <row r="678" spans="1:7" ht="15">
      <c r="A678" s="193"/>
      <c r="B678" s="193"/>
      <c r="C678" s="193"/>
      <c r="D678" s="193"/>
      <c r="E678" s="193"/>
      <c r="F678" s="208"/>
      <c r="G678" s="193"/>
    </row>
    <row r="679" spans="1:7" ht="15">
      <c r="A679" s="193"/>
      <c r="B679" s="193"/>
      <c r="C679" s="193"/>
      <c r="D679" s="193"/>
      <c r="E679" s="193"/>
      <c r="F679" s="208"/>
      <c r="G679" s="193"/>
    </row>
    <row r="680" spans="1:7" ht="15">
      <c r="A680" s="193"/>
      <c r="B680" s="193"/>
      <c r="C680" s="193"/>
      <c r="D680" s="193"/>
      <c r="E680" s="193"/>
      <c r="F680" s="208"/>
      <c r="G680" s="193"/>
    </row>
    <row r="681" spans="1:7" ht="15">
      <c r="A681" s="237"/>
      <c r="B681" s="237"/>
      <c r="C681" s="193"/>
      <c r="D681" s="193"/>
      <c r="E681" s="193"/>
      <c r="F681" s="208"/>
      <c r="G681" s="193"/>
    </row>
    <row r="682" spans="1:7" ht="15">
      <c r="A682" s="193"/>
      <c r="B682" s="193"/>
      <c r="C682" s="193"/>
      <c r="D682" s="193"/>
      <c r="E682" s="193"/>
      <c r="F682" s="208"/>
      <c r="G682" s="193"/>
    </row>
    <row r="683" spans="1:7" ht="15">
      <c r="A683" s="193"/>
      <c r="B683" s="193"/>
      <c r="C683" s="237"/>
      <c r="D683" s="237"/>
      <c r="E683" s="237"/>
      <c r="F683" s="238"/>
      <c r="G683" s="237"/>
    </row>
    <row r="684" spans="1:7" ht="15">
      <c r="A684" s="193"/>
      <c r="B684" s="193"/>
      <c r="C684" s="193"/>
      <c r="D684" s="193"/>
      <c r="E684" s="193"/>
      <c r="F684" s="208"/>
      <c r="G684" s="193"/>
    </row>
    <row r="685" spans="1:7" ht="15">
      <c r="A685" s="239"/>
      <c r="B685" s="239"/>
      <c r="C685" s="193"/>
      <c r="D685" s="193"/>
      <c r="E685" s="193"/>
      <c r="F685" s="208"/>
      <c r="G685" s="193"/>
    </row>
    <row r="686" spans="1:7" ht="15">
      <c r="A686" s="193"/>
      <c r="B686" s="193"/>
      <c r="C686" s="193"/>
      <c r="D686" s="193"/>
      <c r="E686" s="193"/>
      <c r="F686" s="208"/>
      <c r="G686" s="193"/>
    </row>
    <row r="687" spans="1:7" ht="15">
      <c r="A687" s="193"/>
      <c r="B687" s="193"/>
      <c r="C687" s="239"/>
      <c r="D687" s="239"/>
      <c r="E687" s="239"/>
      <c r="F687" s="240"/>
      <c r="G687" s="239"/>
    </row>
    <row r="688" spans="1:7" ht="15">
      <c r="A688" s="193"/>
      <c r="B688" s="193"/>
      <c r="C688" s="193"/>
      <c r="D688" s="193"/>
      <c r="E688" s="193"/>
      <c r="F688" s="208"/>
      <c r="G688" s="193"/>
    </row>
    <row r="689" spans="1:7" ht="15">
      <c r="A689" s="193"/>
      <c r="B689" s="193"/>
      <c r="C689" s="193"/>
      <c r="D689" s="193"/>
      <c r="E689" s="193"/>
      <c r="F689" s="208"/>
      <c r="G689" s="193"/>
    </row>
    <row r="690" spans="1:7" ht="15">
      <c r="A690" s="193"/>
      <c r="B690" s="193"/>
      <c r="C690" s="193"/>
      <c r="D690" s="193"/>
      <c r="E690" s="193"/>
      <c r="F690" s="208"/>
      <c r="G690" s="193"/>
    </row>
    <row r="691" spans="1:7" ht="15">
      <c r="A691" s="193"/>
      <c r="B691" s="193"/>
      <c r="C691" s="193"/>
      <c r="D691" s="193"/>
      <c r="E691" s="193"/>
      <c r="F691" s="208"/>
      <c r="G691" s="193"/>
    </row>
    <row r="692" spans="1:7" ht="15">
      <c r="A692" s="193"/>
      <c r="B692" s="193"/>
      <c r="C692" s="193"/>
      <c r="D692" s="193"/>
      <c r="E692" s="193"/>
      <c r="F692" s="208"/>
      <c r="G692" s="193"/>
    </row>
    <row r="693" spans="1:7" ht="15">
      <c r="A693" s="193"/>
      <c r="B693" s="193"/>
      <c r="C693" s="193"/>
      <c r="D693" s="193"/>
      <c r="E693" s="193"/>
      <c r="F693" s="208"/>
      <c r="G693" s="193"/>
    </row>
    <row r="694" spans="1:7" ht="15">
      <c r="A694" s="193"/>
      <c r="B694" s="193"/>
      <c r="C694" s="193"/>
      <c r="D694" s="193"/>
      <c r="E694" s="193"/>
      <c r="F694" s="208"/>
      <c r="G694" s="193"/>
    </row>
    <row r="695" spans="1:7" ht="15">
      <c r="A695" s="193"/>
      <c r="B695" s="193"/>
      <c r="C695" s="193"/>
      <c r="D695" s="193"/>
      <c r="E695" s="193"/>
      <c r="F695" s="208"/>
      <c r="G695" s="193"/>
    </row>
    <row r="696" spans="1:7" ht="15">
      <c r="A696" s="193"/>
      <c r="B696" s="193"/>
      <c r="C696" s="193"/>
      <c r="D696" s="193"/>
      <c r="E696" s="193"/>
      <c r="F696" s="208"/>
      <c r="G696" s="193"/>
    </row>
    <row r="697" spans="1:7" ht="15">
      <c r="A697" s="193"/>
      <c r="B697" s="193"/>
      <c r="C697" s="193"/>
      <c r="D697" s="193"/>
      <c r="E697" s="193"/>
      <c r="F697" s="208"/>
      <c r="G697" s="193"/>
    </row>
    <row r="698" spans="1:7" ht="15">
      <c r="A698" s="193"/>
      <c r="B698" s="193"/>
      <c r="C698" s="193"/>
      <c r="D698" s="193"/>
      <c r="E698" s="193"/>
      <c r="F698" s="208"/>
      <c r="G698" s="193"/>
    </row>
    <row r="699" spans="1:7" ht="15">
      <c r="A699" s="193"/>
      <c r="B699" s="193"/>
      <c r="C699" s="193"/>
      <c r="D699" s="193"/>
      <c r="E699" s="193"/>
      <c r="F699" s="208"/>
      <c r="G699" s="193"/>
    </row>
    <row r="700" spans="1:7" ht="15">
      <c r="A700" s="193"/>
      <c r="B700" s="193"/>
      <c r="C700" s="193"/>
      <c r="D700" s="193"/>
      <c r="E700" s="193"/>
      <c r="F700" s="208"/>
      <c r="G700" s="193"/>
    </row>
    <row r="701" spans="1:7" ht="15">
      <c r="A701" s="193"/>
      <c r="B701" s="193"/>
      <c r="C701" s="193"/>
      <c r="D701" s="193"/>
      <c r="E701" s="193"/>
      <c r="F701" s="208"/>
      <c r="G701" s="193"/>
    </row>
    <row r="702" spans="1:7" ht="15">
      <c r="A702" s="193"/>
      <c r="B702" s="193"/>
      <c r="C702" s="193"/>
      <c r="D702" s="193"/>
      <c r="E702" s="193"/>
      <c r="F702" s="208"/>
      <c r="G702" s="193"/>
    </row>
    <row r="703" spans="1:7" ht="15">
      <c r="A703" s="193"/>
      <c r="B703" s="193"/>
      <c r="C703" s="193"/>
      <c r="D703" s="193"/>
      <c r="E703" s="193"/>
      <c r="F703" s="208"/>
      <c r="G703" s="193"/>
    </row>
    <row r="704" spans="1:7" ht="15">
      <c r="A704" s="193"/>
      <c r="B704" s="193"/>
      <c r="C704" s="193"/>
      <c r="D704" s="193"/>
      <c r="E704" s="193"/>
      <c r="F704" s="208"/>
      <c r="G704" s="193"/>
    </row>
    <row r="705" spans="1:7" ht="15">
      <c r="A705" s="193"/>
      <c r="B705" s="193"/>
      <c r="C705" s="193"/>
      <c r="D705" s="193"/>
      <c r="E705" s="193"/>
      <c r="F705" s="208"/>
      <c r="G705" s="193"/>
    </row>
    <row r="706" spans="1:7" ht="15">
      <c r="A706" s="193"/>
      <c r="B706" s="193"/>
      <c r="C706" s="193"/>
      <c r="D706" s="193"/>
      <c r="E706" s="193"/>
      <c r="F706" s="208"/>
      <c r="G706" s="193"/>
    </row>
    <row r="707" spans="1:7" ht="15">
      <c r="A707" s="193"/>
      <c r="B707" s="193"/>
      <c r="C707" s="193"/>
      <c r="D707" s="193"/>
      <c r="E707" s="193"/>
      <c r="F707" s="208"/>
      <c r="G707" s="193"/>
    </row>
    <row r="708" spans="1:7" ht="15">
      <c r="A708" s="193"/>
      <c r="B708" s="193"/>
      <c r="C708" s="193"/>
      <c r="D708" s="193"/>
      <c r="E708" s="193"/>
      <c r="F708" s="208"/>
      <c r="G708" s="193"/>
    </row>
    <row r="709" spans="1:7" ht="15">
      <c r="A709" s="193"/>
      <c r="B709" s="193"/>
      <c r="C709" s="193"/>
      <c r="D709" s="193"/>
      <c r="E709" s="193"/>
      <c r="F709" s="208"/>
      <c r="G709" s="193"/>
    </row>
    <row r="710" spans="1:7" ht="15">
      <c r="A710" s="193"/>
      <c r="B710" s="193"/>
      <c r="C710" s="193"/>
      <c r="D710" s="193"/>
      <c r="E710" s="193"/>
      <c r="F710" s="208"/>
      <c r="G710" s="193"/>
    </row>
    <row r="711" spans="1:7" ht="15">
      <c r="A711" s="193"/>
      <c r="B711" s="193"/>
      <c r="C711" s="193"/>
      <c r="D711" s="193"/>
      <c r="E711" s="193"/>
      <c r="F711" s="208"/>
      <c r="G711" s="193"/>
    </row>
    <row r="712" spans="1:7" ht="15">
      <c r="A712" s="206"/>
      <c r="B712" s="206"/>
      <c r="C712" s="193"/>
      <c r="D712" s="193"/>
      <c r="E712" s="193"/>
      <c r="F712" s="208"/>
      <c r="G712" s="193"/>
    </row>
    <row r="713" spans="1:7" ht="15">
      <c r="A713" s="206"/>
      <c r="B713" s="206"/>
      <c r="C713" s="193"/>
      <c r="D713" s="193"/>
      <c r="E713" s="193"/>
      <c r="F713" s="208"/>
      <c r="G713" s="193"/>
    </row>
    <row r="714" spans="1:7">
      <c r="A714" s="206"/>
      <c r="B714" s="206"/>
      <c r="C714" s="206"/>
      <c r="D714" s="206"/>
      <c r="E714" s="206"/>
      <c r="F714" s="206"/>
      <c r="G714" s="206"/>
    </row>
    <row r="715" spans="1:7">
      <c r="A715" s="206"/>
      <c r="B715" s="206"/>
      <c r="C715" s="206"/>
      <c r="D715" s="206"/>
      <c r="E715" s="206"/>
      <c r="F715" s="206"/>
      <c r="G715" s="206"/>
    </row>
    <row r="716" spans="1:7">
      <c r="A716" s="206"/>
      <c r="B716" s="206"/>
      <c r="C716" s="206"/>
      <c r="D716" s="206"/>
      <c r="E716" s="206"/>
      <c r="F716" s="206"/>
      <c r="G716" s="206"/>
    </row>
    <row r="717" spans="1:7">
      <c r="A717" s="206"/>
      <c r="B717" s="206"/>
      <c r="C717" s="206"/>
      <c r="D717" s="206"/>
      <c r="E717" s="206"/>
      <c r="F717" s="206"/>
      <c r="G717" s="206"/>
    </row>
    <row r="718" spans="1:7">
      <c r="A718" s="206"/>
      <c r="B718" s="206"/>
      <c r="C718" s="206"/>
      <c r="D718" s="206"/>
      <c r="E718" s="206"/>
      <c r="F718" s="206"/>
      <c r="G718" s="206"/>
    </row>
    <row r="719" spans="1:7">
      <c r="A719" s="206"/>
      <c r="B719" s="206"/>
      <c r="C719" s="206"/>
      <c r="D719" s="206"/>
      <c r="E719" s="206"/>
      <c r="F719" s="206"/>
      <c r="G719" s="206"/>
    </row>
    <row r="720" spans="1:7">
      <c r="A720" s="206"/>
      <c r="B720" s="206"/>
      <c r="C720" s="206"/>
      <c r="D720" s="206"/>
      <c r="E720" s="206"/>
      <c r="F720" s="206"/>
      <c r="G720" s="206"/>
    </row>
    <row r="721" spans="1:7">
      <c r="A721" s="206"/>
      <c r="B721" s="206"/>
      <c r="C721" s="206"/>
      <c r="D721" s="206"/>
      <c r="E721" s="206"/>
      <c r="F721" s="206"/>
      <c r="G721" s="206"/>
    </row>
    <row r="722" spans="1:7">
      <c r="A722" s="206"/>
      <c r="B722" s="206"/>
      <c r="C722" s="206"/>
      <c r="D722" s="206"/>
      <c r="E722" s="206"/>
      <c r="F722" s="206"/>
      <c r="G722" s="206"/>
    </row>
    <row r="723" spans="1:7">
      <c r="A723" s="206"/>
      <c r="B723" s="206"/>
      <c r="C723" s="206"/>
      <c r="D723" s="206"/>
      <c r="E723" s="206"/>
      <c r="F723" s="206"/>
      <c r="G723" s="206"/>
    </row>
    <row r="724" spans="1:7">
      <c r="A724" s="206"/>
      <c r="B724" s="206"/>
      <c r="C724" s="206"/>
      <c r="D724" s="206"/>
      <c r="E724" s="206"/>
      <c r="F724" s="206"/>
      <c r="G724" s="206"/>
    </row>
    <row r="725" spans="1:7">
      <c r="A725" s="206"/>
      <c r="B725" s="206"/>
      <c r="C725" s="206"/>
      <c r="D725" s="206"/>
      <c r="E725" s="206"/>
      <c r="F725" s="206"/>
      <c r="G725" s="206"/>
    </row>
    <row r="726" spans="1:7">
      <c r="A726" s="206"/>
      <c r="B726" s="206"/>
      <c r="C726" s="206"/>
      <c r="D726" s="206"/>
      <c r="E726" s="206"/>
      <c r="F726" s="206"/>
      <c r="G726" s="206"/>
    </row>
    <row r="727" spans="1:7">
      <c r="A727" s="206"/>
      <c r="B727" s="206"/>
      <c r="C727" s="206"/>
      <c r="D727" s="206"/>
      <c r="E727" s="206"/>
      <c r="F727" s="206"/>
      <c r="G727" s="206"/>
    </row>
    <row r="728" spans="1:7">
      <c r="A728" s="206"/>
      <c r="B728" s="206"/>
      <c r="C728" s="206"/>
      <c r="D728" s="206"/>
      <c r="E728" s="206"/>
      <c r="F728" s="206"/>
      <c r="G728" s="206"/>
    </row>
    <row r="729" spans="1:7">
      <c r="A729" s="206"/>
      <c r="B729" s="206"/>
      <c r="C729" s="206"/>
      <c r="D729" s="206"/>
      <c r="E729" s="206"/>
      <c r="F729" s="206"/>
      <c r="G729" s="206"/>
    </row>
    <row r="730" spans="1:7">
      <c r="A730" s="206"/>
      <c r="B730" s="206"/>
      <c r="C730" s="206"/>
      <c r="D730" s="206"/>
      <c r="E730" s="206"/>
      <c r="F730" s="206"/>
      <c r="G730" s="206"/>
    </row>
    <row r="731" spans="1:7">
      <c r="A731" s="206"/>
      <c r="B731" s="206"/>
      <c r="C731" s="206"/>
      <c r="D731" s="206"/>
      <c r="E731" s="206"/>
      <c r="F731" s="206"/>
      <c r="G731" s="206"/>
    </row>
    <row r="732" spans="1:7">
      <c r="A732" s="206"/>
      <c r="B732" s="206"/>
      <c r="C732" s="206"/>
      <c r="D732" s="206"/>
      <c r="E732" s="206"/>
      <c r="F732" s="206"/>
      <c r="G732" s="206"/>
    </row>
    <row r="733" spans="1:7">
      <c r="A733" s="206"/>
      <c r="B733" s="206"/>
      <c r="C733" s="206"/>
      <c r="D733" s="206"/>
      <c r="E733" s="206"/>
      <c r="F733" s="206"/>
      <c r="G733" s="206"/>
    </row>
    <row r="734" spans="1:7">
      <c r="A734" s="206"/>
      <c r="B734" s="206"/>
      <c r="C734" s="206"/>
      <c r="D734" s="206"/>
      <c r="E734" s="206"/>
      <c r="F734" s="206"/>
      <c r="G734" s="206"/>
    </row>
    <row r="735" spans="1:7">
      <c r="A735" s="206"/>
      <c r="B735" s="206"/>
      <c r="C735" s="206"/>
      <c r="D735" s="206"/>
      <c r="E735" s="206"/>
      <c r="F735" s="206"/>
      <c r="G735" s="206"/>
    </row>
    <row r="736" spans="1:7">
      <c r="A736" s="206"/>
      <c r="B736" s="206"/>
      <c r="C736" s="206"/>
      <c r="D736" s="206"/>
      <c r="E736" s="206"/>
      <c r="F736" s="206"/>
      <c r="G736" s="206"/>
    </row>
    <row r="737" spans="1:7">
      <c r="A737" s="206"/>
      <c r="B737" s="206"/>
      <c r="C737" s="206"/>
      <c r="D737" s="206"/>
      <c r="E737" s="206"/>
      <c r="F737" s="206"/>
      <c r="G737" s="206"/>
    </row>
    <row r="738" spans="1:7">
      <c r="A738" s="206"/>
      <c r="B738" s="206"/>
      <c r="C738" s="206"/>
      <c r="D738" s="206"/>
      <c r="E738" s="206"/>
      <c r="F738" s="206"/>
      <c r="G738" s="206"/>
    </row>
    <row r="739" spans="1:7">
      <c r="A739" s="206"/>
      <c r="B739" s="206"/>
      <c r="C739" s="206"/>
      <c r="D739" s="206"/>
      <c r="E739" s="206"/>
      <c r="F739" s="206"/>
      <c r="G739" s="206"/>
    </row>
    <row r="740" spans="1:7">
      <c r="A740" s="206"/>
      <c r="B740" s="206"/>
      <c r="C740" s="206"/>
      <c r="D740" s="206"/>
      <c r="E740" s="206"/>
      <c r="F740" s="206"/>
      <c r="G740" s="206"/>
    </row>
    <row r="741" spans="1:7">
      <c r="A741" s="206"/>
      <c r="B741" s="206"/>
      <c r="C741" s="206"/>
      <c r="D741" s="206"/>
      <c r="E741" s="206"/>
      <c r="F741" s="206"/>
      <c r="G741" s="206"/>
    </row>
    <row r="742" spans="1:7">
      <c r="A742" s="206"/>
      <c r="B742" s="206"/>
      <c r="C742" s="206"/>
      <c r="D742" s="206"/>
      <c r="E742" s="206"/>
      <c r="F742" s="206"/>
      <c r="G742" s="206"/>
    </row>
    <row r="743" spans="1:7">
      <c r="A743" s="206"/>
      <c r="B743" s="206"/>
      <c r="C743" s="206"/>
      <c r="D743" s="206"/>
      <c r="E743" s="206"/>
      <c r="F743" s="206"/>
      <c r="G743" s="206"/>
    </row>
    <row r="744" spans="1:7">
      <c r="A744" s="206"/>
      <c r="B744" s="206"/>
      <c r="C744" s="206"/>
      <c r="D744" s="206"/>
      <c r="E744" s="206"/>
      <c r="F744" s="206"/>
      <c r="G744" s="206"/>
    </row>
    <row r="745" spans="1:7">
      <c r="A745" s="206"/>
      <c r="B745" s="206"/>
      <c r="C745" s="206"/>
      <c r="D745" s="206"/>
      <c r="E745" s="206"/>
      <c r="F745" s="206"/>
      <c r="G745" s="206"/>
    </row>
    <row r="746" spans="1:7">
      <c r="A746" s="206"/>
      <c r="B746" s="206"/>
      <c r="C746" s="206"/>
      <c r="D746" s="206"/>
      <c r="E746" s="206"/>
      <c r="F746" s="206"/>
      <c r="G746" s="206"/>
    </row>
    <row r="747" spans="1:7">
      <c r="A747" s="206"/>
      <c r="B747" s="206"/>
      <c r="C747" s="206"/>
      <c r="D747" s="206"/>
      <c r="E747" s="206"/>
      <c r="F747" s="206"/>
      <c r="G747" s="206"/>
    </row>
    <row r="748" spans="1:7">
      <c r="A748" s="206"/>
      <c r="B748" s="206"/>
      <c r="C748" s="206"/>
      <c r="D748" s="206"/>
      <c r="E748" s="206"/>
      <c r="F748" s="206"/>
      <c r="G748" s="206"/>
    </row>
    <row r="749" spans="1:7">
      <c r="A749" s="206"/>
      <c r="B749" s="206"/>
      <c r="C749" s="206"/>
      <c r="D749" s="206"/>
      <c r="E749" s="206"/>
      <c r="F749" s="206"/>
      <c r="G749" s="206"/>
    </row>
    <row r="750" spans="1:7">
      <c r="A750" s="206"/>
      <c r="B750" s="206"/>
      <c r="C750" s="206"/>
      <c r="D750" s="206"/>
      <c r="E750" s="206"/>
      <c r="F750" s="206"/>
      <c r="G750" s="206"/>
    </row>
    <row r="751" spans="1:7">
      <c r="A751" s="206"/>
      <c r="B751" s="206"/>
      <c r="C751" s="206"/>
      <c r="D751" s="206"/>
      <c r="E751" s="206"/>
      <c r="F751" s="206"/>
      <c r="G751" s="206"/>
    </row>
    <row r="752" spans="1:7">
      <c r="A752" s="206"/>
      <c r="B752" s="206"/>
      <c r="C752" s="206"/>
      <c r="D752" s="206"/>
      <c r="E752" s="206"/>
      <c r="F752" s="206"/>
      <c r="G752" s="206"/>
    </row>
    <row r="753" spans="1:7">
      <c r="A753" s="206"/>
      <c r="B753" s="206"/>
      <c r="C753" s="206"/>
      <c r="D753" s="206"/>
      <c r="E753" s="206"/>
      <c r="F753" s="206"/>
      <c r="G753" s="206"/>
    </row>
    <row r="754" spans="1:7">
      <c r="A754" s="206"/>
      <c r="B754" s="206"/>
      <c r="C754" s="206"/>
      <c r="D754" s="206"/>
      <c r="E754" s="206"/>
      <c r="F754" s="206"/>
      <c r="G754" s="206"/>
    </row>
    <row r="755" spans="1:7">
      <c r="A755" s="206"/>
      <c r="B755" s="206"/>
      <c r="C755" s="206"/>
      <c r="D755" s="206"/>
      <c r="E755" s="206"/>
      <c r="F755" s="206"/>
      <c r="G755" s="206"/>
    </row>
    <row r="756" spans="1:7">
      <c r="A756" s="206"/>
      <c r="B756" s="206"/>
      <c r="C756" s="206"/>
      <c r="D756" s="206"/>
      <c r="E756" s="206"/>
      <c r="F756" s="206"/>
      <c r="G756" s="206"/>
    </row>
    <row r="757" spans="1:7">
      <c r="A757" s="206"/>
      <c r="B757" s="206"/>
      <c r="C757" s="206"/>
      <c r="D757" s="206"/>
      <c r="E757" s="206"/>
      <c r="F757" s="206"/>
      <c r="G757" s="206"/>
    </row>
    <row r="758" spans="1:7">
      <c r="A758" s="206"/>
      <c r="B758" s="206"/>
      <c r="C758" s="206"/>
      <c r="D758" s="206"/>
      <c r="E758" s="206"/>
      <c r="F758" s="206"/>
      <c r="G758" s="206"/>
    </row>
    <row r="759" spans="1:7" ht="15">
      <c r="A759" s="193"/>
      <c r="B759" s="193"/>
      <c r="C759" s="206"/>
      <c r="D759" s="206"/>
      <c r="E759" s="206"/>
      <c r="F759" s="206"/>
      <c r="G759" s="206"/>
    </row>
    <row r="760" spans="1:7" ht="15">
      <c r="A760" s="193"/>
      <c r="B760" s="193"/>
      <c r="C760" s="206"/>
      <c r="D760" s="206"/>
      <c r="E760" s="206"/>
      <c r="F760" s="206"/>
      <c r="G760" s="206"/>
    </row>
    <row r="761" spans="1:7" ht="15">
      <c r="A761" s="193"/>
      <c r="B761" s="193"/>
      <c r="C761" s="193"/>
      <c r="D761" s="193"/>
      <c r="E761" s="193"/>
      <c r="F761" s="208"/>
      <c r="G761" s="193"/>
    </row>
    <row r="762" spans="1:7" ht="15">
      <c r="A762" s="193"/>
      <c r="B762" s="193"/>
      <c r="C762" s="193"/>
      <c r="D762" s="193"/>
      <c r="E762" s="193"/>
      <c r="F762" s="208"/>
      <c r="G762" s="193"/>
    </row>
    <row r="763" spans="1:7" ht="15">
      <c r="A763" s="193"/>
      <c r="B763" s="193"/>
      <c r="C763" s="193"/>
      <c r="D763" s="193"/>
      <c r="E763" s="193"/>
      <c r="F763" s="208"/>
      <c r="G763" s="193"/>
    </row>
    <row r="764" spans="1:7" ht="15">
      <c r="A764" s="193"/>
      <c r="B764" s="193"/>
      <c r="C764" s="193"/>
      <c r="D764" s="193"/>
      <c r="E764" s="193"/>
      <c r="F764" s="208"/>
      <c r="G764" s="193"/>
    </row>
    <row r="765" spans="1:7" ht="15">
      <c r="A765" s="193"/>
      <c r="B765" s="193"/>
      <c r="C765" s="193"/>
      <c r="D765" s="193"/>
      <c r="E765" s="193"/>
      <c r="F765" s="208"/>
      <c r="G765" s="193"/>
    </row>
    <row r="766" spans="1:7" ht="15">
      <c r="A766" s="193"/>
      <c r="B766" s="193"/>
      <c r="C766" s="193"/>
      <c r="D766" s="193"/>
      <c r="E766" s="193"/>
      <c r="F766" s="208"/>
      <c r="G766" s="193"/>
    </row>
    <row r="767" spans="1:7" ht="15">
      <c r="A767" s="193"/>
      <c r="B767" s="193"/>
      <c r="C767" s="193"/>
      <c r="D767" s="193"/>
      <c r="E767" s="193"/>
      <c r="F767" s="208"/>
      <c r="G767" s="193"/>
    </row>
    <row r="768" spans="1:7" ht="15">
      <c r="A768" s="193"/>
      <c r="B768" s="193"/>
      <c r="C768" s="193"/>
      <c r="D768" s="193"/>
      <c r="E768" s="193"/>
      <c r="F768" s="208"/>
      <c r="G768" s="193"/>
    </row>
    <row r="769" spans="1:7" ht="15">
      <c r="A769" s="193"/>
      <c r="B769" s="193"/>
      <c r="C769" s="193"/>
      <c r="D769" s="193"/>
      <c r="E769" s="193"/>
      <c r="F769" s="208"/>
      <c r="G769" s="193"/>
    </row>
    <row r="770" spans="1:7" ht="15">
      <c r="A770" s="193"/>
      <c r="B770" s="193"/>
      <c r="C770" s="193"/>
      <c r="D770" s="193"/>
      <c r="E770" s="193"/>
      <c r="F770" s="208"/>
      <c r="G770" s="193"/>
    </row>
    <row r="771" spans="1:7" ht="15">
      <c r="A771" s="193"/>
      <c r="B771" s="193"/>
      <c r="C771" s="193"/>
      <c r="D771" s="193"/>
      <c r="E771" s="193"/>
      <c r="F771" s="208"/>
      <c r="G771" s="193"/>
    </row>
    <row r="772" spans="1:7" ht="15">
      <c r="A772" s="193"/>
      <c r="B772" s="193"/>
      <c r="C772" s="193"/>
      <c r="D772" s="193"/>
      <c r="E772" s="193"/>
      <c r="F772" s="208"/>
      <c r="G772" s="193"/>
    </row>
    <row r="773" spans="1:7" ht="15">
      <c r="A773" s="193"/>
      <c r="B773" s="193"/>
      <c r="C773" s="193"/>
      <c r="D773" s="193"/>
      <c r="E773" s="193"/>
      <c r="F773" s="208"/>
      <c r="G773" s="193"/>
    </row>
    <row r="774" spans="1:7" ht="15">
      <c r="A774" s="193"/>
      <c r="B774" s="193"/>
      <c r="C774" s="193"/>
      <c r="D774" s="193"/>
      <c r="E774" s="193"/>
      <c r="F774" s="208"/>
      <c r="G774" s="193"/>
    </row>
    <row r="775" spans="1:7" ht="15">
      <c r="A775" s="193"/>
      <c r="B775" s="193"/>
      <c r="C775" s="193"/>
      <c r="D775" s="193"/>
      <c r="E775" s="193"/>
      <c r="F775" s="208"/>
      <c r="G775" s="193"/>
    </row>
    <row r="776" spans="1:7" ht="15">
      <c r="A776" s="193"/>
      <c r="B776" s="193"/>
      <c r="C776" s="193"/>
      <c r="D776" s="193"/>
      <c r="E776" s="193"/>
      <c r="F776" s="208"/>
      <c r="G776" s="193"/>
    </row>
    <row r="777" spans="1:7" ht="15">
      <c r="A777" s="193"/>
      <c r="B777" s="193"/>
      <c r="C777" s="193"/>
      <c r="D777" s="193"/>
      <c r="E777" s="193"/>
      <c r="F777" s="208"/>
      <c r="G777" s="193"/>
    </row>
    <row r="778" spans="1:7" ht="15">
      <c r="A778" s="193"/>
      <c r="B778" s="193"/>
      <c r="C778" s="193"/>
      <c r="D778" s="193"/>
      <c r="E778" s="193"/>
      <c r="F778" s="208"/>
      <c r="G778" s="193"/>
    </row>
    <row r="779" spans="1:7" ht="15">
      <c r="A779" s="193"/>
      <c r="B779" s="193"/>
      <c r="C779" s="193"/>
      <c r="D779" s="193"/>
      <c r="E779" s="193"/>
      <c r="F779" s="208"/>
      <c r="G779" s="193"/>
    </row>
    <row r="780" spans="1:7" ht="15">
      <c r="A780" s="193"/>
      <c r="B780" s="193"/>
      <c r="C780" s="193"/>
      <c r="D780" s="193"/>
      <c r="E780" s="193"/>
      <c r="F780" s="208"/>
      <c r="G780" s="193"/>
    </row>
    <row r="781" spans="1:7" ht="15">
      <c r="A781" s="193"/>
      <c r="B781" s="193"/>
      <c r="C781" s="193"/>
      <c r="D781" s="193"/>
      <c r="E781" s="193"/>
      <c r="F781" s="208"/>
      <c r="G781" s="193"/>
    </row>
    <row r="782" spans="1:7" ht="15">
      <c r="A782" s="193"/>
      <c r="B782" s="193"/>
      <c r="C782" s="193"/>
      <c r="D782" s="193"/>
      <c r="E782" s="193"/>
      <c r="F782" s="208"/>
      <c r="G782" s="193"/>
    </row>
    <row r="783" spans="1:7" ht="15">
      <c r="A783" s="193"/>
      <c r="B783" s="193"/>
      <c r="C783" s="193"/>
      <c r="D783" s="193"/>
      <c r="E783" s="193"/>
      <c r="F783" s="208"/>
      <c r="G783" s="193"/>
    </row>
    <row r="784" spans="1:7" ht="15">
      <c r="A784" s="193"/>
      <c r="B784" s="193"/>
      <c r="C784" s="193"/>
      <c r="D784" s="193"/>
      <c r="E784" s="193"/>
      <c r="F784" s="208"/>
      <c r="G784" s="193"/>
    </row>
    <row r="785" spans="1:7" ht="15">
      <c r="A785" s="193"/>
      <c r="B785" s="193"/>
      <c r="C785" s="193"/>
      <c r="D785" s="193"/>
      <c r="E785" s="193"/>
      <c r="F785" s="208"/>
      <c r="G785" s="193"/>
    </row>
    <row r="786" spans="1:7" ht="15">
      <c r="A786" s="193"/>
      <c r="B786" s="193"/>
      <c r="C786" s="193"/>
      <c r="D786" s="193"/>
      <c r="E786" s="193"/>
      <c r="F786" s="208"/>
      <c r="G786" s="193"/>
    </row>
    <row r="787" spans="1:7" ht="15">
      <c r="A787" s="193"/>
      <c r="B787" s="193"/>
      <c r="C787" s="193"/>
      <c r="D787" s="193"/>
      <c r="E787" s="193"/>
      <c r="F787" s="208"/>
      <c r="G787" s="193"/>
    </row>
    <row r="788" spans="1:7" ht="15">
      <c r="A788" s="193"/>
      <c r="B788" s="193"/>
      <c r="C788" s="193"/>
      <c r="D788" s="193"/>
      <c r="E788" s="193"/>
      <c r="F788" s="208"/>
      <c r="G788" s="193"/>
    </row>
    <row r="789" spans="1:7" ht="15">
      <c r="A789" s="193"/>
      <c r="B789" s="193"/>
      <c r="C789" s="193"/>
      <c r="D789" s="193"/>
      <c r="E789" s="193"/>
      <c r="F789" s="208"/>
      <c r="G789" s="193"/>
    </row>
    <row r="790" spans="1:7" ht="15">
      <c r="A790" s="193"/>
      <c r="B790" s="193"/>
      <c r="C790" s="193"/>
      <c r="D790" s="193"/>
      <c r="E790" s="193"/>
      <c r="F790" s="208"/>
      <c r="G790" s="193"/>
    </row>
    <row r="791" spans="1:7" ht="15">
      <c r="A791" s="193"/>
      <c r="B791" s="193"/>
      <c r="C791" s="193"/>
      <c r="D791" s="193"/>
      <c r="E791" s="193"/>
      <c r="F791" s="208"/>
      <c r="G791" s="193"/>
    </row>
    <row r="792" spans="1:7" ht="15">
      <c r="A792" s="193"/>
      <c r="B792" s="193"/>
      <c r="C792" s="193"/>
      <c r="D792" s="193"/>
      <c r="E792" s="193"/>
      <c r="F792" s="208"/>
      <c r="G792" s="193"/>
    </row>
    <row r="793" spans="1:7" ht="15">
      <c r="A793" s="193"/>
      <c r="B793" s="193"/>
      <c r="C793" s="193"/>
      <c r="D793" s="193"/>
      <c r="E793" s="193"/>
      <c r="F793" s="208"/>
      <c r="G793" s="193"/>
    </row>
    <row r="794" spans="1:7" ht="15">
      <c r="A794" s="193"/>
      <c r="B794" s="193"/>
      <c r="C794" s="193"/>
      <c r="D794" s="193"/>
      <c r="E794" s="193"/>
      <c r="F794" s="208"/>
      <c r="G794" s="193"/>
    </row>
    <row r="795" spans="1:7" ht="15">
      <c r="A795" s="193"/>
      <c r="B795" s="193"/>
      <c r="C795" s="193"/>
      <c r="D795" s="193"/>
      <c r="E795" s="193"/>
      <c r="F795" s="208"/>
      <c r="G795" s="193"/>
    </row>
    <row r="796" spans="1:7" ht="15">
      <c r="A796" s="193"/>
      <c r="B796" s="193"/>
      <c r="C796" s="193"/>
      <c r="D796" s="193"/>
      <c r="E796" s="193"/>
      <c r="F796" s="208"/>
      <c r="G796" s="193"/>
    </row>
    <row r="797" spans="1:7" ht="15">
      <c r="A797" s="193"/>
      <c r="B797" s="193"/>
      <c r="C797" s="193"/>
      <c r="D797" s="193"/>
      <c r="E797" s="193"/>
      <c r="F797" s="208"/>
      <c r="G797" s="193"/>
    </row>
    <row r="798" spans="1:7" ht="15">
      <c r="A798" s="193"/>
      <c r="B798" s="193"/>
      <c r="C798" s="193"/>
      <c r="D798" s="193"/>
      <c r="E798" s="193"/>
      <c r="F798" s="208"/>
      <c r="G798" s="193"/>
    </row>
    <row r="799" spans="1:7" ht="15">
      <c r="A799" s="193"/>
      <c r="B799" s="193"/>
      <c r="C799" s="193"/>
      <c r="D799" s="193"/>
      <c r="E799" s="193"/>
      <c r="F799" s="208"/>
      <c r="G799" s="193"/>
    </row>
    <row r="800" spans="1:7" ht="15">
      <c r="A800" s="193"/>
      <c r="B800" s="193"/>
      <c r="C800" s="193"/>
      <c r="D800" s="193"/>
      <c r="E800" s="193"/>
      <c r="F800" s="208"/>
      <c r="G800" s="193"/>
    </row>
    <row r="801" spans="1:7" ht="15">
      <c r="A801" s="193"/>
      <c r="B801" s="193"/>
      <c r="C801" s="193"/>
      <c r="D801" s="193"/>
      <c r="E801" s="193"/>
      <c r="F801" s="208"/>
      <c r="G801" s="193"/>
    </row>
    <row r="802" spans="1:7" ht="15">
      <c r="A802" s="193"/>
      <c r="B802" s="193"/>
      <c r="C802" s="193"/>
      <c r="D802" s="193"/>
      <c r="E802" s="193"/>
      <c r="F802" s="208"/>
      <c r="G802" s="193"/>
    </row>
    <row r="803" spans="1:7" ht="15">
      <c r="A803" s="193"/>
      <c r="B803" s="193"/>
      <c r="C803" s="193"/>
      <c r="D803" s="193"/>
      <c r="E803" s="193"/>
      <c r="F803" s="208"/>
      <c r="G803" s="193"/>
    </row>
    <row r="804" spans="1:7" ht="15">
      <c r="A804" s="193"/>
      <c r="B804" s="193"/>
      <c r="C804" s="193"/>
      <c r="D804" s="193"/>
      <c r="E804" s="193"/>
      <c r="F804" s="208"/>
      <c r="G804" s="193"/>
    </row>
    <row r="805" spans="1:7" ht="15">
      <c r="A805" s="193"/>
      <c r="B805" s="193"/>
      <c r="C805" s="193"/>
      <c r="D805" s="193"/>
      <c r="E805" s="193"/>
      <c r="F805" s="208"/>
      <c r="G805" s="193"/>
    </row>
    <row r="806" spans="1:7" ht="15">
      <c r="A806" s="193"/>
      <c r="B806" s="193"/>
      <c r="C806" s="193"/>
      <c r="D806" s="193"/>
      <c r="E806" s="193"/>
      <c r="F806" s="208"/>
      <c r="G806" s="193"/>
    </row>
    <row r="807" spans="1:7" ht="15">
      <c r="A807" s="193"/>
      <c r="B807" s="193"/>
      <c r="C807" s="193"/>
      <c r="D807" s="193"/>
      <c r="E807" s="193"/>
      <c r="F807" s="208"/>
      <c r="G807" s="193"/>
    </row>
    <row r="808" spans="1:7" ht="15">
      <c r="A808" s="193"/>
      <c r="B808" s="193"/>
      <c r="C808" s="193"/>
      <c r="D808" s="193"/>
      <c r="E808" s="193"/>
      <c r="F808" s="208"/>
      <c r="G808" s="193"/>
    </row>
    <row r="809" spans="1:7" ht="15">
      <c r="A809" s="193"/>
      <c r="B809" s="193"/>
      <c r="C809" s="193"/>
      <c r="D809" s="193"/>
      <c r="E809" s="193"/>
      <c r="F809" s="208"/>
      <c r="G809" s="193"/>
    </row>
    <row r="810" spans="1:7" ht="15">
      <c r="A810" s="193"/>
      <c r="B810" s="193"/>
      <c r="C810" s="193"/>
      <c r="D810" s="193"/>
      <c r="E810" s="193"/>
      <c r="F810" s="208"/>
      <c r="G810" s="193"/>
    </row>
    <row r="811" spans="1:7" ht="15">
      <c r="A811" s="193"/>
      <c r="B811" s="193"/>
      <c r="C811" s="193"/>
      <c r="D811" s="193"/>
      <c r="E811" s="193"/>
      <c r="F811" s="208"/>
      <c r="G811" s="193"/>
    </row>
    <row r="812" spans="1:7" ht="15">
      <c r="A812" s="193"/>
      <c r="B812" s="193"/>
      <c r="C812" s="193"/>
      <c r="D812" s="193"/>
      <c r="E812" s="193"/>
      <c r="F812" s="208"/>
      <c r="G812" s="193"/>
    </row>
    <row r="813" spans="1:7" ht="15">
      <c r="A813" s="193"/>
      <c r="B813" s="193"/>
      <c r="C813" s="193"/>
      <c r="D813" s="193"/>
      <c r="E813" s="193"/>
      <c r="F813" s="208"/>
      <c r="G813" s="193"/>
    </row>
    <row r="814" spans="1:7" ht="15">
      <c r="A814" s="193"/>
      <c r="B814" s="193"/>
      <c r="C814" s="193"/>
      <c r="D814" s="193"/>
      <c r="E814" s="193"/>
      <c r="F814" s="208"/>
      <c r="G814" s="193"/>
    </row>
    <row r="815" spans="1:7" ht="15">
      <c r="A815" s="193"/>
      <c r="B815" s="193"/>
      <c r="C815" s="193"/>
      <c r="D815" s="193"/>
      <c r="E815" s="193"/>
      <c r="F815" s="208"/>
      <c r="G815" s="193"/>
    </row>
    <row r="816" spans="1:7" ht="15">
      <c r="A816" s="193"/>
      <c r="B816" s="193"/>
      <c r="C816" s="193"/>
      <c r="D816" s="193"/>
      <c r="E816" s="193"/>
      <c r="F816" s="208"/>
      <c r="G816" s="193"/>
    </row>
    <row r="817" spans="1:7" ht="15">
      <c r="A817" s="193"/>
      <c r="B817" s="193"/>
      <c r="C817" s="193"/>
      <c r="D817" s="193"/>
      <c r="E817" s="193"/>
      <c r="F817" s="208"/>
      <c r="G817" s="193"/>
    </row>
    <row r="818" spans="1:7" ht="15">
      <c r="A818" s="193"/>
      <c r="B818" s="193"/>
      <c r="C818" s="193"/>
      <c r="D818" s="193"/>
      <c r="E818" s="193"/>
      <c r="F818" s="208"/>
      <c r="G818" s="193"/>
    </row>
    <row r="819" spans="1:7" ht="15">
      <c r="A819" s="193"/>
      <c r="B819" s="193"/>
      <c r="C819" s="193"/>
      <c r="D819" s="193"/>
      <c r="E819" s="193"/>
      <c r="F819" s="208"/>
      <c r="G819" s="193"/>
    </row>
    <row r="820" spans="1:7" ht="15">
      <c r="A820" s="193"/>
      <c r="B820" s="193"/>
      <c r="C820" s="193"/>
      <c r="D820" s="193"/>
      <c r="E820" s="193"/>
      <c r="F820" s="208"/>
      <c r="G820" s="193"/>
    </row>
    <row r="821" spans="1:7" ht="15">
      <c r="A821" s="193"/>
      <c r="B821" s="193"/>
      <c r="C821" s="193"/>
      <c r="D821" s="193"/>
      <c r="E821" s="193"/>
      <c r="F821" s="208"/>
      <c r="G821" s="193"/>
    </row>
    <row r="822" spans="1:7" ht="15">
      <c r="A822" s="193"/>
      <c r="B822" s="193"/>
      <c r="C822" s="193"/>
      <c r="D822" s="193"/>
      <c r="E822" s="193"/>
      <c r="F822" s="208"/>
      <c r="G822" s="193"/>
    </row>
    <row r="823" spans="1:7" ht="15">
      <c r="A823" s="193"/>
      <c r="B823" s="193"/>
      <c r="C823" s="193"/>
      <c r="D823" s="193"/>
      <c r="E823" s="193"/>
      <c r="F823" s="208"/>
      <c r="G823" s="193"/>
    </row>
    <row r="824" spans="1:7" ht="15">
      <c r="A824" s="193"/>
      <c r="B824" s="193"/>
      <c r="C824" s="193"/>
      <c r="D824" s="193"/>
      <c r="E824" s="193"/>
      <c r="F824" s="208"/>
      <c r="G824" s="193"/>
    </row>
    <row r="825" spans="1:7" ht="15">
      <c r="A825" s="193"/>
      <c r="B825" s="193"/>
      <c r="C825" s="193"/>
      <c r="D825" s="193"/>
      <c r="E825" s="193"/>
      <c r="F825" s="208"/>
      <c r="G825" s="193"/>
    </row>
    <row r="826" spans="1:7" ht="15">
      <c r="A826" s="193"/>
      <c r="B826" s="193"/>
      <c r="C826" s="193"/>
      <c r="D826" s="193"/>
      <c r="E826" s="193"/>
      <c r="F826" s="208"/>
      <c r="G826" s="193"/>
    </row>
    <row r="827" spans="1:7" ht="15">
      <c r="A827" s="193"/>
      <c r="B827" s="193"/>
      <c r="C827" s="193"/>
      <c r="D827" s="193"/>
      <c r="E827" s="193"/>
      <c r="F827" s="208"/>
      <c r="G827" s="193"/>
    </row>
    <row r="828" spans="1:7" ht="15">
      <c r="A828" s="193"/>
      <c r="B828" s="193"/>
      <c r="C828" s="193"/>
      <c r="D828" s="193"/>
      <c r="E828" s="193"/>
      <c r="F828" s="208"/>
      <c r="G828" s="193"/>
    </row>
    <row r="829" spans="1:7" ht="15">
      <c r="A829" s="193"/>
      <c r="B829" s="193"/>
      <c r="C829" s="193"/>
      <c r="D829" s="193"/>
      <c r="E829" s="193"/>
      <c r="F829" s="208"/>
      <c r="G829" s="193"/>
    </row>
    <row r="830" spans="1:7" ht="15">
      <c r="A830" s="193"/>
      <c r="B830" s="193"/>
      <c r="C830" s="193"/>
      <c r="D830" s="193"/>
      <c r="E830" s="193"/>
      <c r="F830" s="208"/>
      <c r="G830" s="193"/>
    </row>
    <row r="831" spans="1:7" ht="15">
      <c r="A831" s="193"/>
      <c r="B831" s="193"/>
      <c r="C831" s="193"/>
      <c r="D831" s="193"/>
      <c r="E831" s="193"/>
      <c r="F831" s="208"/>
      <c r="G831" s="193"/>
    </row>
    <row r="832" spans="1:7" ht="15">
      <c r="A832" s="193"/>
      <c r="B832" s="193"/>
      <c r="C832" s="193"/>
      <c r="D832" s="193"/>
      <c r="E832" s="193"/>
      <c r="F832" s="208"/>
      <c r="G832" s="193"/>
    </row>
    <row r="833" spans="1:7" ht="15">
      <c r="A833" s="193"/>
      <c r="B833" s="193"/>
      <c r="C833" s="193"/>
      <c r="D833" s="193"/>
      <c r="E833" s="193"/>
      <c r="F833" s="208"/>
      <c r="G833" s="193"/>
    </row>
    <row r="834" spans="1:7" ht="15">
      <c r="A834" s="193"/>
      <c r="B834" s="193"/>
      <c r="C834" s="193"/>
      <c r="D834" s="193"/>
      <c r="E834" s="193"/>
      <c r="F834" s="208"/>
      <c r="G834" s="193"/>
    </row>
    <row r="835" spans="1:7" ht="15">
      <c r="A835" s="193"/>
      <c r="B835" s="193"/>
      <c r="C835" s="193"/>
      <c r="D835" s="193"/>
      <c r="E835" s="193"/>
      <c r="F835" s="208"/>
      <c r="G835" s="193"/>
    </row>
    <row r="836" spans="1:7" ht="15">
      <c r="A836" s="193"/>
      <c r="B836" s="193"/>
      <c r="C836" s="193"/>
      <c r="D836" s="193"/>
      <c r="E836" s="193"/>
      <c r="F836" s="208"/>
      <c r="G836" s="193"/>
    </row>
    <row r="837" spans="1:7" ht="15">
      <c r="A837" s="193"/>
      <c r="B837" s="193"/>
      <c r="C837" s="193"/>
      <c r="D837" s="193"/>
      <c r="E837" s="193"/>
      <c r="F837" s="208"/>
      <c r="G837" s="193"/>
    </row>
    <row r="838" spans="1:7" ht="15">
      <c r="A838" s="193"/>
      <c r="B838" s="193"/>
      <c r="C838" s="193"/>
      <c r="D838" s="193"/>
      <c r="E838" s="193"/>
      <c r="F838" s="208"/>
      <c r="G838" s="193"/>
    </row>
    <row r="839" spans="1:7" ht="15">
      <c r="A839" s="193"/>
      <c r="B839" s="193"/>
      <c r="C839" s="193"/>
      <c r="D839" s="193"/>
      <c r="E839" s="193"/>
      <c r="F839" s="208"/>
      <c r="G839" s="193"/>
    </row>
    <row r="840" spans="1:7" ht="15">
      <c r="A840" s="193"/>
      <c r="B840" s="193"/>
      <c r="C840" s="193"/>
      <c r="D840" s="193"/>
      <c r="E840" s="193"/>
      <c r="F840" s="208"/>
      <c r="G840" s="193"/>
    </row>
    <row r="841" spans="1:7" ht="15">
      <c r="A841" s="193"/>
      <c r="B841" s="193"/>
      <c r="C841" s="193"/>
      <c r="D841" s="193"/>
      <c r="E841" s="193"/>
      <c r="F841" s="208"/>
      <c r="G841" s="193"/>
    </row>
    <row r="842" spans="1:7" ht="15">
      <c r="A842" s="193"/>
      <c r="B842" s="193"/>
      <c r="C842" s="193"/>
      <c r="D842" s="193"/>
      <c r="E842" s="193"/>
      <c r="F842" s="208"/>
      <c r="G842" s="193"/>
    </row>
    <row r="843" spans="1:7" ht="15">
      <c r="A843" s="193"/>
      <c r="B843" s="193"/>
      <c r="C843" s="193"/>
      <c r="D843" s="193"/>
      <c r="E843" s="193"/>
      <c r="F843" s="208"/>
      <c r="G843" s="193"/>
    </row>
    <row r="844" spans="1:7" ht="15">
      <c r="A844" s="193"/>
      <c r="B844" s="193"/>
      <c r="C844" s="193"/>
      <c r="D844" s="193"/>
      <c r="E844" s="193"/>
      <c r="F844" s="208"/>
      <c r="G844" s="193"/>
    </row>
    <row r="845" spans="1:7" ht="15">
      <c r="A845" s="193"/>
      <c r="B845" s="193"/>
      <c r="C845" s="193"/>
      <c r="D845" s="193"/>
      <c r="E845" s="193"/>
      <c r="F845" s="208"/>
      <c r="G845" s="193"/>
    </row>
    <row r="846" spans="1:7" ht="15">
      <c r="A846" s="193"/>
      <c r="B846" s="193"/>
      <c r="C846" s="193"/>
      <c r="D846" s="193"/>
      <c r="E846" s="193"/>
      <c r="F846" s="208"/>
      <c r="G846" s="193"/>
    </row>
    <row r="847" spans="1:7" ht="15">
      <c r="A847" s="193"/>
      <c r="B847" s="193"/>
      <c r="C847" s="193"/>
      <c r="D847" s="193"/>
      <c r="E847" s="193"/>
      <c r="F847" s="208"/>
      <c r="G847" s="193"/>
    </row>
    <row r="848" spans="1:7" ht="15">
      <c r="A848" s="193"/>
      <c r="B848" s="193"/>
      <c r="C848" s="193"/>
      <c r="D848" s="193"/>
      <c r="E848" s="193"/>
      <c r="F848" s="208"/>
      <c r="G848" s="193"/>
    </row>
    <row r="849" spans="1:7" ht="15">
      <c r="A849" s="193"/>
      <c r="B849" s="193"/>
      <c r="C849" s="193"/>
      <c r="D849" s="193"/>
      <c r="E849" s="193"/>
      <c r="F849" s="208"/>
      <c r="G849" s="193"/>
    </row>
    <row r="850" spans="1:7" ht="15">
      <c r="A850" s="193"/>
      <c r="B850" s="193"/>
      <c r="C850" s="193"/>
      <c r="D850" s="193"/>
      <c r="E850" s="193"/>
      <c r="F850" s="208"/>
      <c r="G850" s="193"/>
    </row>
    <row r="851" spans="1:7" ht="15">
      <c r="A851" s="241"/>
      <c r="B851" s="241"/>
      <c r="C851" s="193"/>
      <c r="D851" s="193"/>
      <c r="E851" s="193"/>
      <c r="F851" s="208"/>
      <c r="G851" s="193"/>
    </row>
    <row r="852" spans="1:7" ht="15">
      <c r="A852" s="241"/>
      <c r="B852" s="241"/>
      <c r="C852" s="193"/>
      <c r="D852" s="193"/>
      <c r="E852" s="193"/>
      <c r="F852" s="208"/>
      <c r="G852" s="193"/>
    </row>
    <row r="853" spans="1:7" ht="15">
      <c r="A853" s="193"/>
      <c r="B853" s="193"/>
      <c r="C853" s="241"/>
      <c r="D853" s="241"/>
      <c r="E853" s="241"/>
      <c r="F853" s="242"/>
      <c r="G853" s="241"/>
    </row>
    <row r="854" spans="1:7" ht="15">
      <c r="A854" s="193"/>
      <c r="B854" s="193"/>
      <c r="C854" s="241"/>
      <c r="D854" s="241"/>
      <c r="E854" s="241"/>
      <c r="F854" s="242"/>
      <c r="G854" s="241"/>
    </row>
    <row r="855" spans="1:7" ht="15">
      <c r="A855" s="193"/>
      <c r="B855" s="193"/>
      <c r="C855" s="193"/>
      <c r="D855" s="193"/>
      <c r="E855" s="193"/>
      <c r="F855" s="208"/>
      <c r="G855" s="193"/>
    </row>
    <row r="856" spans="1:7" ht="15">
      <c r="A856" s="193"/>
      <c r="B856" s="193"/>
      <c r="C856" s="193"/>
      <c r="D856" s="193"/>
      <c r="E856" s="193"/>
      <c r="F856" s="208"/>
      <c r="G856" s="193"/>
    </row>
    <row r="857" spans="1:7" ht="15">
      <c r="A857" s="193"/>
      <c r="B857" s="193"/>
      <c r="C857" s="193"/>
      <c r="D857" s="193"/>
      <c r="E857" s="193"/>
      <c r="F857" s="208"/>
      <c r="G857" s="193"/>
    </row>
    <row r="858" spans="1:7" ht="15">
      <c r="A858" s="193"/>
      <c r="B858" s="193"/>
      <c r="C858" s="193"/>
      <c r="D858" s="193"/>
      <c r="E858" s="193"/>
      <c r="F858" s="208"/>
      <c r="G858" s="193"/>
    </row>
    <row r="859" spans="1:7" ht="15">
      <c r="A859" s="193"/>
      <c r="B859" s="193"/>
      <c r="C859" s="193"/>
      <c r="D859" s="193"/>
      <c r="E859" s="193"/>
      <c r="F859" s="208"/>
      <c r="G859" s="193"/>
    </row>
    <row r="860" spans="1:7" ht="15">
      <c r="A860" s="193"/>
      <c r="B860" s="193"/>
      <c r="C860" s="193"/>
      <c r="D860" s="193"/>
      <c r="E860" s="193"/>
      <c r="F860" s="208"/>
      <c r="G860" s="193"/>
    </row>
    <row r="861" spans="1:7" ht="15">
      <c r="A861" s="193"/>
      <c r="B861" s="193"/>
      <c r="C861" s="193"/>
      <c r="D861" s="193"/>
      <c r="E861" s="193"/>
      <c r="F861" s="208"/>
      <c r="G861" s="193"/>
    </row>
    <row r="862" spans="1:7" ht="15">
      <c r="A862" s="193"/>
      <c r="B862" s="193"/>
      <c r="C862" s="193"/>
      <c r="D862" s="193"/>
      <c r="E862" s="193"/>
      <c r="F862" s="208"/>
      <c r="G862" s="193"/>
    </row>
    <row r="863" spans="1:7" ht="15">
      <c r="A863" s="193"/>
      <c r="B863" s="193"/>
      <c r="C863" s="193"/>
      <c r="D863" s="193"/>
      <c r="E863" s="193"/>
      <c r="F863" s="208"/>
      <c r="G863" s="193"/>
    </row>
    <row r="864" spans="1:7" ht="15">
      <c r="A864" s="193"/>
      <c r="B864" s="193"/>
      <c r="C864" s="193"/>
      <c r="D864" s="193"/>
      <c r="E864" s="193"/>
      <c r="F864" s="208"/>
      <c r="G864" s="193"/>
    </row>
    <row r="865" spans="1:7" ht="15">
      <c r="A865" s="193"/>
      <c r="B865" s="193"/>
      <c r="C865" s="193"/>
      <c r="D865" s="193"/>
      <c r="E865" s="193"/>
      <c r="F865" s="208"/>
      <c r="G865" s="193"/>
    </row>
    <row r="866" spans="1:7" ht="15">
      <c r="A866" s="193"/>
      <c r="B866" s="193"/>
      <c r="C866" s="193"/>
      <c r="D866" s="193"/>
      <c r="E866" s="193"/>
      <c r="F866" s="208"/>
      <c r="G866" s="193"/>
    </row>
    <row r="867" spans="1:7" ht="15">
      <c r="A867" s="193"/>
      <c r="B867" s="193"/>
      <c r="C867" s="193"/>
      <c r="D867" s="193"/>
      <c r="E867" s="193"/>
      <c r="F867" s="208"/>
      <c r="G867" s="193"/>
    </row>
    <row r="868" spans="1:7" ht="15">
      <c r="A868" s="193"/>
      <c r="B868" s="193"/>
      <c r="C868" s="193"/>
      <c r="D868" s="193"/>
      <c r="E868" s="193"/>
      <c r="F868" s="208"/>
      <c r="G868" s="193"/>
    </row>
    <row r="869" spans="1:7" ht="15">
      <c r="A869" s="193"/>
      <c r="B869" s="193"/>
      <c r="C869" s="193"/>
      <c r="D869" s="193"/>
      <c r="E869" s="193"/>
      <c r="F869" s="208"/>
      <c r="G869" s="193"/>
    </row>
    <row r="870" spans="1:7" ht="15">
      <c r="A870" s="193"/>
      <c r="B870" s="193"/>
      <c r="C870" s="193"/>
      <c r="D870" s="193"/>
      <c r="E870" s="193"/>
      <c r="F870" s="208"/>
      <c r="G870" s="193"/>
    </row>
    <row r="871" spans="1:7" ht="15">
      <c r="A871" s="193"/>
      <c r="B871" s="193"/>
      <c r="C871" s="193"/>
      <c r="D871" s="193"/>
      <c r="E871" s="193"/>
      <c r="F871" s="208"/>
      <c r="G871" s="193"/>
    </row>
    <row r="872" spans="1:7" ht="15">
      <c r="A872" s="193"/>
      <c r="B872" s="193"/>
      <c r="C872" s="193"/>
      <c r="D872" s="193"/>
      <c r="E872" s="193"/>
      <c r="F872" s="208"/>
      <c r="G872" s="193"/>
    </row>
    <row r="873" spans="1:7" ht="15">
      <c r="A873" s="193"/>
      <c r="B873" s="193"/>
      <c r="C873" s="193"/>
      <c r="D873" s="193"/>
      <c r="E873" s="193"/>
      <c r="F873" s="208"/>
      <c r="G873" s="193"/>
    </row>
    <row r="874" spans="1:7" ht="15">
      <c r="A874" s="193"/>
      <c r="B874" s="193"/>
      <c r="C874" s="193"/>
      <c r="D874" s="193"/>
      <c r="E874" s="193"/>
      <c r="F874" s="208"/>
      <c r="G874" s="193"/>
    </row>
    <row r="875" spans="1:7" ht="15">
      <c r="A875" s="193"/>
      <c r="B875" s="193"/>
      <c r="C875" s="193"/>
      <c r="D875" s="193"/>
      <c r="E875" s="193"/>
      <c r="F875" s="208"/>
      <c r="G875" s="193"/>
    </row>
    <row r="876" spans="1:7" ht="15">
      <c r="A876" s="193"/>
      <c r="B876" s="193"/>
      <c r="C876" s="193"/>
      <c r="D876" s="193"/>
      <c r="E876" s="193"/>
      <c r="F876" s="208"/>
      <c r="G876" s="193"/>
    </row>
    <row r="877" spans="1:7" ht="15">
      <c r="A877" s="193"/>
      <c r="B877" s="193"/>
      <c r="C877" s="193"/>
      <c r="D877" s="193"/>
      <c r="E877" s="193"/>
      <c r="F877" s="208"/>
      <c r="G877" s="193"/>
    </row>
    <row r="878" spans="1:7" ht="15">
      <c r="A878" s="193"/>
      <c r="B878" s="193"/>
      <c r="C878" s="193"/>
      <c r="D878" s="193"/>
      <c r="E878" s="193"/>
      <c r="F878" s="208"/>
      <c r="G878" s="193"/>
    </row>
    <row r="879" spans="1:7" ht="15">
      <c r="A879" s="193"/>
      <c r="B879" s="193"/>
      <c r="C879" s="193"/>
      <c r="D879" s="193"/>
      <c r="E879" s="193"/>
      <c r="F879" s="208"/>
      <c r="G879" s="193"/>
    </row>
    <row r="880" spans="1:7" ht="15">
      <c r="A880" s="193"/>
      <c r="B880" s="193"/>
      <c r="C880" s="193"/>
      <c r="D880" s="193"/>
      <c r="E880" s="193"/>
      <c r="F880" s="208"/>
      <c r="G880" s="193"/>
    </row>
    <row r="881" spans="1:7" ht="15">
      <c r="A881" s="193"/>
      <c r="B881" s="193"/>
      <c r="C881" s="193"/>
      <c r="D881" s="193"/>
      <c r="E881" s="193"/>
      <c r="F881" s="208"/>
      <c r="G881" s="193"/>
    </row>
    <row r="882" spans="1:7" ht="15">
      <c r="A882" s="193"/>
      <c r="B882" s="193"/>
      <c r="C882" s="193"/>
      <c r="D882" s="193"/>
      <c r="E882" s="193"/>
      <c r="F882" s="208"/>
      <c r="G882" s="193"/>
    </row>
    <row r="883" spans="1:7" ht="15">
      <c r="A883" s="193"/>
      <c r="B883" s="193"/>
      <c r="C883" s="193"/>
      <c r="D883" s="193"/>
      <c r="E883" s="193"/>
      <c r="F883" s="208"/>
      <c r="G883" s="193"/>
    </row>
    <row r="884" spans="1:7" ht="15">
      <c r="A884" s="193"/>
      <c r="B884" s="193"/>
      <c r="C884" s="193"/>
      <c r="D884" s="193"/>
      <c r="E884" s="193"/>
      <c r="F884" s="208"/>
      <c r="G884" s="193"/>
    </row>
    <row r="885" spans="1:7" ht="15">
      <c r="A885" s="193"/>
      <c r="B885" s="193"/>
      <c r="C885" s="193"/>
      <c r="D885" s="193"/>
      <c r="E885" s="193"/>
      <c r="F885" s="208"/>
      <c r="G885" s="193"/>
    </row>
    <row r="886" spans="1:7" ht="15">
      <c r="A886" s="193"/>
      <c r="B886" s="193"/>
      <c r="C886" s="193"/>
      <c r="D886" s="193"/>
      <c r="E886" s="193"/>
      <c r="F886" s="208"/>
      <c r="G886" s="193"/>
    </row>
    <row r="887" spans="1:7" ht="15">
      <c r="A887" s="193"/>
      <c r="B887" s="193"/>
      <c r="C887" s="193"/>
      <c r="D887" s="193"/>
      <c r="E887" s="193"/>
      <c r="F887" s="208"/>
      <c r="G887" s="193"/>
    </row>
    <row r="888" spans="1:7" ht="15">
      <c r="A888" s="193"/>
      <c r="B888" s="193"/>
      <c r="C888" s="193"/>
      <c r="D888" s="193"/>
      <c r="E888" s="193"/>
      <c r="F888" s="208"/>
      <c r="G888" s="193"/>
    </row>
    <row r="889" spans="1:7" ht="15">
      <c r="A889" s="193"/>
      <c r="B889" s="193"/>
      <c r="C889" s="193"/>
      <c r="D889" s="193"/>
      <c r="E889" s="193"/>
      <c r="F889" s="208"/>
      <c r="G889" s="193"/>
    </row>
    <row r="890" spans="1:7" ht="15">
      <c r="A890" s="193"/>
      <c r="B890" s="193"/>
      <c r="C890" s="193"/>
      <c r="D890" s="193"/>
      <c r="E890" s="193"/>
      <c r="F890" s="208"/>
      <c r="G890" s="193"/>
    </row>
    <row r="891" spans="1:7" ht="15">
      <c r="A891" s="193"/>
      <c r="B891" s="193"/>
      <c r="C891" s="193"/>
      <c r="D891" s="193"/>
      <c r="E891" s="193"/>
      <c r="F891" s="208"/>
      <c r="G891" s="193"/>
    </row>
    <row r="892" spans="1:7" ht="15">
      <c r="A892" s="193"/>
      <c r="B892" s="193"/>
      <c r="C892" s="193"/>
      <c r="D892" s="193"/>
      <c r="E892" s="193"/>
      <c r="F892" s="208"/>
      <c r="G892" s="193"/>
    </row>
    <row r="893" spans="1:7" ht="15">
      <c r="A893" s="193"/>
      <c r="B893" s="193"/>
      <c r="C893" s="193"/>
      <c r="D893" s="193"/>
      <c r="E893" s="193"/>
      <c r="F893" s="208"/>
      <c r="G893" s="193"/>
    </row>
    <row r="894" spans="1:7" ht="15">
      <c r="A894" s="193"/>
      <c r="B894" s="193"/>
      <c r="C894" s="193"/>
      <c r="D894" s="193"/>
      <c r="E894" s="193"/>
      <c r="F894" s="208"/>
      <c r="G894" s="193"/>
    </row>
    <row r="895" spans="1:7" ht="15">
      <c r="A895" s="237"/>
      <c r="B895" s="237"/>
      <c r="C895" s="193"/>
      <c r="D895" s="193"/>
      <c r="E895" s="193"/>
      <c r="F895" s="208"/>
      <c r="G895" s="193"/>
    </row>
    <row r="896" spans="1:7" ht="15">
      <c r="A896" s="237"/>
      <c r="B896" s="237"/>
      <c r="C896" s="193"/>
      <c r="D896" s="193"/>
      <c r="E896" s="193"/>
      <c r="F896" s="208"/>
      <c r="G896" s="193"/>
    </row>
    <row r="897" spans="1:7" ht="15">
      <c r="A897" s="237"/>
      <c r="B897" s="237"/>
      <c r="C897" s="237"/>
      <c r="D897" s="237"/>
      <c r="E897" s="237"/>
      <c r="F897" s="238"/>
      <c r="G897" s="237"/>
    </row>
    <row r="898" spans="1:7" ht="15">
      <c r="A898" s="193"/>
      <c r="B898" s="193"/>
      <c r="C898" s="237"/>
      <c r="D898" s="237"/>
      <c r="E898" s="237"/>
      <c r="F898" s="238"/>
      <c r="G898" s="237"/>
    </row>
    <row r="899" spans="1:7" ht="15">
      <c r="A899" s="193"/>
      <c r="B899" s="193"/>
      <c r="C899" s="237"/>
      <c r="D899" s="237"/>
      <c r="E899" s="237"/>
      <c r="F899" s="238"/>
      <c r="G899" s="237"/>
    </row>
    <row r="900" spans="1:7" ht="15">
      <c r="A900" s="193"/>
      <c r="B900" s="193"/>
      <c r="C900" s="193"/>
      <c r="D900" s="193"/>
      <c r="E900" s="193"/>
      <c r="F900" s="208"/>
      <c r="G900" s="193"/>
    </row>
    <row r="901" spans="1:7" ht="15">
      <c r="A901" s="193"/>
      <c r="B901" s="193"/>
      <c r="C901" s="193"/>
      <c r="D901" s="193"/>
      <c r="E901" s="193"/>
      <c r="F901" s="208"/>
      <c r="G901" s="193"/>
    </row>
    <row r="902" spans="1:7" ht="15">
      <c r="A902" s="193"/>
      <c r="B902" s="193"/>
      <c r="C902" s="193"/>
      <c r="D902" s="193"/>
      <c r="E902" s="193"/>
      <c r="F902" s="208"/>
      <c r="G902" s="193"/>
    </row>
    <row r="903" spans="1:7" ht="15">
      <c r="A903" s="193"/>
      <c r="B903" s="193"/>
      <c r="C903" s="193"/>
      <c r="D903" s="193"/>
      <c r="E903" s="193"/>
      <c r="F903" s="208"/>
      <c r="G903" s="193"/>
    </row>
    <row r="904" spans="1:7" ht="15">
      <c r="A904" s="193"/>
      <c r="B904" s="193"/>
      <c r="C904" s="193"/>
      <c r="D904" s="193"/>
      <c r="E904" s="193"/>
      <c r="F904" s="208"/>
      <c r="G904" s="193"/>
    </row>
    <row r="905" spans="1:7" ht="15">
      <c r="A905" s="193"/>
      <c r="B905" s="193"/>
      <c r="C905" s="193"/>
      <c r="D905" s="193"/>
      <c r="E905" s="193"/>
      <c r="F905" s="208"/>
      <c r="G905" s="193"/>
    </row>
    <row r="906" spans="1:7" ht="15">
      <c r="A906" s="193"/>
      <c r="B906" s="193"/>
      <c r="C906" s="193"/>
      <c r="D906" s="193"/>
      <c r="E906" s="193"/>
      <c r="F906" s="208"/>
      <c r="G906" s="193"/>
    </row>
    <row r="907" spans="1:7" ht="15">
      <c r="A907" s="193"/>
      <c r="B907" s="193"/>
      <c r="C907" s="193"/>
      <c r="D907" s="193"/>
      <c r="E907" s="193"/>
      <c r="F907" s="208"/>
      <c r="G907" s="193"/>
    </row>
    <row r="908" spans="1:7" ht="15">
      <c r="A908" s="193"/>
      <c r="B908" s="193"/>
      <c r="C908" s="193"/>
      <c r="D908" s="193"/>
      <c r="E908" s="193"/>
      <c r="F908" s="208"/>
      <c r="G908" s="193"/>
    </row>
    <row r="909" spans="1:7" ht="15">
      <c r="A909" s="193"/>
      <c r="B909" s="193"/>
      <c r="C909" s="193"/>
      <c r="D909" s="193"/>
      <c r="E909" s="193"/>
      <c r="F909" s="208"/>
      <c r="G909" s="193"/>
    </row>
    <row r="910" spans="1:7" ht="15">
      <c r="A910" s="193"/>
      <c r="B910" s="193"/>
      <c r="C910" s="193"/>
      <c r="D910" s="193"/>
      <c r="E910" s="193"/>
      <c r="F910" s="208"/>
      <c r="G910" s="193"/>
    </row>
    <row r="911" spans="1:7" ht="15">
      <c r="A911" s="193"/>
      <c r="B911" s="193"/>
      <c r="C911" s="193"/>
      <c r="D911" s="193"/>
      <c r="E911" s="193"/>
      <c r="F911" s="208"/>
      <c r="G911" s="193"/>
    </row>
    <row r="912" spans="1:7" ht="15">
      <c r="A912" s="193"/>
      <c r="B912" s="193"/>
      <c r="C912" s="193"/>
      <c r="D912" s="193"/>
      <c r="E912" s="193"/>
      <c r="F912" s="208"/>
      <c r="G912" s="193"/>
    </row>
    <row r="913" spans="1:7" ht="15">
      <c r="A913" s="193"/>
      <c r="B913" s="193"/>
      <c r="C913" s="193"/>
      <c r="D913" s="193"/>
      <c r="E913" s="193"/>
      <c r="F913" s="208"/>
      <c r="G913" s="193"/>
    </row>
    <row r="914" spans="1:7" ht="15">
      <c r="A914" s="193"/>
      <c r="B914" s="193"/>
      <c r="C914" s="193"/>
      <c r="D914" s="193"/>
      <c r="E914" s="193"/>
      <c r="F914" s="208"/>
      <c r="G914" s="193"/>
    </row>
    <row r="915" spans="1:7" ht="15">
      <c r="A915" s="193"/>
      <c r="B915" s="193"/>
      <c r="C915" s="193"/>
      <c r="D915" s="193"/>
      <c r="E915" s="193"/>
      <c r="F915" s="208"/>
      <c r="G915" s="193"/>
    </row>
    <row r="916" spans="1:7" ht="15">
      <c r="A916" s="193"/>
      <c r="B916" s="193"/>
      <c r="C916" s="193"/>
      <c r="D916" s="193"/>
      <c r="E916" s="193"/>
      <c r="F916" s="208"/>
      <c r="G916" s="193"/>
    </row>
    <row r="917" spans="1:7" ht="15">
      <c r="A917" s="193"/>
      <c r="B917" s="193"/>
      <c r="C917" s="193"/>
      <c r="D917" s="193"/>
      <c r="E917" s="193"/>
      <c r="F917" s="208"/>
      <c r="G917" s="193"/>
    </row>
    <row r="918" spans="1:7" ht="15">
      <c r="A918" s="193"/>
      <c r="B918" s="193"/>
      <c r="C918" s="193"/>
      <c r="D918" s="193"/>
      <c r="E918" s="193"/>
      <c r="F918" s="208"/>
      <c r="G918" s="193"/>
    </row>
    <row r="919" spans="1:7" ht="15">
      <c r="A919" s="193"/>
      <c r="B919" s="193"/>
      <c r="C919" s="193"/>
      <c r="D919" s="193"/>
      <c r="E919" s="193"/>
      <c r="F919" s="208"/>
      <c r="G919" s="193"/>
    </row>
    <row r="920" spans="1:7" ht="15">
      <c r="A920" s="193"/>
      <c r="B920" s="193"/>
      <c r="C920" s="193"/>
      <c r="D920" s="193"/>
      <c r="E920" s="193"/>
      <c r="F920" s="208"/>
      <c r="G920" s="193"/>
    </row>
    <row r="921" spans="1:7" ht="15">
      <c r="A921" s="193"/>
      <c r="B921" s="193"/>
      <c r="C921" s="193"/>
      <c r="D921" s="193"/>
      <c r="E921" s="193"/>
      <c r="F921" s="208"/>
      <c r="G921" s="193"/>
    </row>
    <row r="922" spans="1:7" ht="15">
      <c r="A922" s="193"/>
      <c r="B922" s="193"/>
      <c r="C922" s="193"/>
      <c r="D922" s="193"/>
      <c r="E922" s="193"/>
      <c r="F922" s="208"/>
      <c r="G922" s="193"/>
    </row>
    <row r="923" spans="1:7" ht="15">
      <c r="A923" s="193"/>
      <c r="B923" s="193"/>
      <c r="C923" s="193"/>
      <c r="D923" s="193"/>
      <c r="E923" s="193"/>
      <c r="F923" s="208"/>
      <c r="G923" s="193"/>
    </row>
    <row r="924" spans="1:7" ht="15">
      <c r="A924" s="193"/>
      <c r="B924" s="193"/>
      <c r="C924" s="193"/>
      <c r="D924" s="193"/>
      <c r="E924" s="193"/>
      <c r="F924" s="208"/>
      <c r="G924" s="193"/>
    </row>
    <row r="925" spans="1:7" ht="15">
      <c r="A925" s="193"/>
      <c r="B925" s="193"/>
      <c r="C925" s="193"/>
      <c r="D925" s="193"/>
      <c r="E925" s="193"/>
      <c r="F925" s="208"/>
      <c r="G925" s="193"/>
    </row>
    <row r="926" spans="1:7" ht="15">
      <c r="A926" s="193"/>
      <c r="B926" s="193"/>
      <c r="C926" s="193"/>
      <c r="D926" s="193"/>
      <c r="E926" s="193"/>
      <c r="F926" s="208"/>
      <c r="G926" s="193"/>
    </row>
    <row r="927" spans="1:7" ht="15">
      <c r="A927" s="193"/>
      <c r="B927" s="193"/>
      <c r="C927" s="193"/>
      <c r="D927" s="193"/>
      <c r="E927" s="193"/>
      <c r="F927" s="208"/>
      <c r="G927" s="193"/>
    </row>
    <row r="928" spans="1:7" ht="15">
      <c r="A928" s="193"/>
      <c r="B928" s="193"/>
      <c r="C928" s="193"/>
      <c r="D928" s="193"/>
      <c r="E928" s="193"/>
      <c r="F928" s="208"/>
      <c r="G928" s="193"/>
    </row>
    <row r="929" spans="1:7" ht="15">
      <c r="A929" s="193"/>
      <c r="B929" s="193"/>
      <c r="C929" s="193"/>
      <c r="D929" s="193"/>
      <c r="E929" s="193"/>
      <c r="F929" s="208"/>
      <c r="G929" s="193"/>
    </row>
    <row r="930" spans="1:7" ht="15">
      <c r="A930" s="193"/>
      <c r="B930" s="193"/>
      <c r="C930" s="193"/>
      <c r="D930" s="193"/>
      <c r="E930" s="193"/>
      <c r="F930" s="208"/>
      <c r="G930" s="193"/>
    </row>
    <row r="931" spans="1:7" ht="15">
      <c r="A931" s="193"/>
      <c r="B931" s="193"/>
      <c r="C931" s="193"/>
      <c r="D931" s="193"/>
      <c r="E931" s="193"/>
      <c r="F931" s="208"/>
      <c r="G931" s="193"/>
    </row>
    <row r="932" spans="1:7" ht="15">
      <c r="A932" s="193"/>
      <c r="B932" s="193"/>
      <c r="C932" s="193"/>
      <c r="D932" s="193"/>
      <c r="E932" s="193"/>
      <c r="F932" s="208"/>
      <c r="G932" s="193"/>
    </row>
    <row r="933" spans="1:7" ht="15">
      <c r="A933" s="193"/>
      <c r="B933" s="193"/>
      <c r="C933" s="193"/>
      <c r="D933" s="193"/>
      <c r="E933" s="193"/>
      <c r="F933" s="208"/>
      <c r="G933" s="193"/>
    </row>
    <row r="934" spans="1:7" ht="15">
      <c r="A934" s="193"/>
      <c r="B934" s="193"/>
      <c r="C934" s="193"/>
      <c r="D934" s="193"/>
      <c r="E934" s="193"/>
      <c r="F934" s="208"/>
      <c r="G934" s="193"/>
    </row>
    <row r="935" spans="1:7" ht="15">
      <c r="A935" s="193"/>
      <c r="B935" s="193"/>
      <c r="C935" s="193"/>
      <c r="D935" s="193"/>
      <c r="E935" s="193"/>
      <c r="F935" s="208"/>
      <c r="G935" s="193"/>
    </row>
    <row r="936" spans="1:7" ht="15">
      <c r="A936" s="193"/>
      <c r="B936" s="193"/>
      <c r="C936" s="193"/>
      <c r="D936" s="193"/>
      <c r="E936" s="193"/>
      <c r="F936" s="208"/>
      <c r="G936" s="193"/>
    </row>
    <row r="937" spans="1:7" ht="15">
      <c r="A937" s="193"/>
      <c r="B937" s="193"/>
      <c r="C937" s="193"/>
      <c r="D937" s="193"/>
      <c r="E937" s="193"/>
      <c r="F937" s="208"/>
      <c r="G937" s="193"/>
    </row>
    <row r="938" spans="1:7" ht="15">
      <c r="A938" s="193"/>
      <c r="B938" s="193"/>
      <c r="C938" s="193"/>
      <c r="D938" s="193"/>
      <c r="E938" s="193"/>
      <c r="F938" s="208"/>
      <c r="G938" s="193"/>
    </row>
    <row r="939" spans="1:7" ht="15">
      <c r="A939" s="193"/>
      <c r="B939" s="193"/>
      <c r="C939" s="193"/>
      <c r="D939" s="193"/>
      <c r="E939" s="193"/>
      <c r="F939" s="208"/>
      <c r="G939" s="193"/>
    </row>
    <row r="940" spans="1:7" ht="15">
      <c r="A940" s="193"/>
      <c r="B940" s="193"/>
      <c r="C940" s="193"/>
      <c r="D940" s="193"/>
      <c r="E940" s="193"/>
      <c r="F940" s="208"/>
      <c r="G940" s="193"/>
    </row>
    <row r="941" spans="1:7" ht="15">
      <c r="A941" s="193"/>
      <c r="B941" s="193"/>
      <c r="C941" s="193"/>
      <c r="D941" s="193"/>
      <c r="E941" s="193"/>
      <c r="F941" s="208"/>
      <c r="G941" s="193"/>
    </row>
    <row r="942" spans="1:7" ht="15">
      <c r="A942" s="193"/>
      <c r="B942" s="193"/>
      <c r="C942" s="193"/>
      <c r="D942" s="193"/>
      <c r="E942" s="193"/>
      <c r="F942" s="208"/>
      <c r="G942" s="193"/>
    </row>
    <row r="943" spans="1:7" ht="15">
      <c r="A943" s="193"/>
      <c r="B943" s="193"/>
      <c r="C943" s="193"/>
      <c r="D943" s="193"/>
      <c r="E943" s="193"/>
      <c r="F943" s="208"/>
      <c r="G943" s="193"/>
    </row>
    <row r="944" spans="1:7" ht="15">
      <c r="A944" s="193"/>
      <c r="B944" s="193"/>
      <c r="C944" s="193"/>
      <c r="D944" s="193"/>
      <c r="E944" s="193"/>
      <c r="F944" s="208"/>
      <c r="G944" s="193"/>
    </row>
    <row r="945" spans="1:7" ht="15">
      <c r="A945" s="193"/>
      <c r="B945" s="193"/>
      <c r="C945" s="193"/>
      <c r="D945" s="193"/>
      <c r="E945" s="193"/>
      <c r="F945" s="208"/>
      <c r="G945" s="193"/>
    </row>
    <row r="946" spans="1:7" ht="15">
      <c r="A946" s="193"/>
      <c r="B946" s="193"/>
      <c r="C946" s="193"/>
      <c r="D946" s="193"/>
      <c r="E946" s="193"/>
      <c r="F946" s="208"/>
      <c r="G946" s="193"/>
    </row>
    <row r="947" spans="1:7" ht="15">
      <c r="A947" s="193"/>
      <c r="B947" s="193"/>
      <c r="C947" s="193"/>
      <c r="D947" s="193"/>
      <c r="E947" s="193"/>
      <c r="F947" s="208"/>
      <c r="G947" s="193"/>
    </row>
    <row r="948" spans="1:7" ht="15">
      <c r="A948" s="193"/>
      <c r="B948" s="193"/>
      <c r="C948" s="193"/>
      <c r="D948" s="193"/>
      <c r="E948" s="193"/>
      <c r="F948" s="208"/>
      <c r="G948" s="193"/>
    </row>
    <row r="949" spans="1:7" ht="15">
      <c r="A949" s="193"/>
      <c r="B949" s="193"/>
      <c r="C949" s="193"/>
      <c r="D949" s="193"/>
      <c r="E949" s="193"/>
      <c r="F949" s="208"/>
      <c r="G949" s="193"/>
    </row>
    <row r="950" spans="1:7" ht="15">
      <c r="A950" s="193"/>
      <c r="B950" s="193"/>
      <c r="C950" s="193"/>
      <c r="D950" s="193"/>
      <c r="E950" s="193"/>
      <c r="F950" s="208"/>
      <c r="G950" s="193"/>
    </row>
    <row r="951" spans="1:7" ht="15">
      <c r="A951" s="193"/>
      <c r="B951" s="193"/>
      <c r="C951" s="193"/>
      <c r="D951" s="193"/>
      <c r="E951" s="193"/>
      <c r="F951" s="208"/>
      <c r="G951" s="193"/>
    </row>
    <row r="952" spans="1:7" ht="15">
      <c r="A952" s="193"/>
      <c r="B952" s="193"/>
      <c r="C952" s="193"/>
      <c r="D952" s="193"/>
      <c r="E952" s="193"/>
      <c r="F952" s="208"/>
      <c r="G952" s="193"/>
    </row>
    <row r="953" spans="1:7" ht="15">
      <c r="A953" s="193"/>
      <c r="B953" s="193"/>
      <c r="C953" s="193"/>
      <c r="D953" s="193"/>
      <c r="E953" s="193"/>
      <c r="F953" s="208"/>
      <c r="G953" s="193"/>
    </row>
    <row r="954" spans="1:7" ht="15">
      <c r="A954" s="193"/>
      <c r="B954" s="193"/>
      <c r="C954" s="193"/>
      <c r="D954" s="193"/>
      <c r="E954" s="193"/>
      <c r="F954" s="208"/>
      <c r="G954" s="193"/>
    </row>
    <row r="955" spans="1:7" ht="15">
      <c r="A955" s="193"/>
      <c r="B955" s="193"/>
      <c r="C955" s="193"/>
      <c r="D955" s="193"/>
      <c r="E955" s="193"/>
      <c r="F955" s="208"/>
      <c r="G955" s="193"/>
    </row>
    <row r="956" spans="1:7" ht="15">
      <c r="A956" s="193"/>
      <c r="B956" s="193"/>
      <c r="C956" s="193"/>
      <c r="D956" s="193"/>
      <c r="E956" s="193"/>
      <c r="F956" s="208"/>
      <c r="G956" s="193"/>
    </row>
    <row r="957" spans="1:7" ht="15">
      <c r="A957" s="193"/>
      <c r="B957" s="193"/>
      <c r="C957" s="193"/>
      <c r="D957" s="193"/>
      <c r="E957" s="193"/>
      <c r="F957" s="208"/>
      <c r="G957" s="193"/>
    </row>
    <row r="958" spans="1:7" ht="15">
      <c r="A958" s="193"/>
      <c r="B958" s="193"/>
      <c r="C958" s="193"/>
      <c r="D958" s="193"/>
      <c r="E958" s="193"/>
      <c r="F958" s="208"/>
      <c r="G958" s="193"/>
    </row>
    <row r="959" spans="1:7" ht="15">
      <c r="A959" s="193"/>
      <c r="B959" s="193"/>
      <c r="C959" s="193"/>
      <c r="D959" s="193"/>
      <c r="E959" s="193"/>
      <c r="F959" s="208"/>
      <c r="G959" s="193"/>
    </row>
    <row r="960" spans="1:7" ht="15">
      <c r="A960" s="193"/>
      <c r="B960" s="193"/>
      <c r="C960" s="193"/>
      <c r="D960" s="193"/>
      <c r="E960" s="193"/>
      <c r="F960" s="208"/>
      <c r="G960" s="193"/>
    </row>
    <row r="961" spans="1:7" ht="15">
      <c r="A961" s="193"/>
      <c r="B961" s="193"/>
      <c r="C961" s="193"/>
      <c r="D961" s="193"/>
      <c r="E961" s="193"/>
      <c r="F961" s="208"/>
      <c r="G961" s="193"/>
    </row>
    <row r="962" spans="1:7" ht="15">
      <c r="A962" s="193"/>
      <c r="B962" s="193"/>
      <c r="C962" s="193"/>
      <c r="D962" s="193"/>
      <c r="E962" s="193"/>
      <c r="F962" s="208"/>
      <c r="G962" s="193"/>
    </row>
    <row r="963" spans="1:7" ht="15">
      <c r="A963" s="193"/>
      <c r="B963" s="193"/>
      <c r="C963" s="193"/>
      <c r="D963" s="193"/>
      <c r="E963" s="193"/>
      <c r="F963" s="208"/>
      <c r="G963" s="193"/>
    </row>
    <row r="964" spans="1:7" ht="15">
      <c r="A964" s="193"/>
      <c r="B964" s="193"/>
      <c r="C964" s="193"/>
      <c r="D964" s="193"/>
      <c r="E964" s="193"/>
      <c r="F964" s="208"/>
      <c r="G964" s="193"/>
    </row>
    <row r="965" spans="1:7" ht="15">
      <c r="A965" s="193"/>
      <c r="B965" s="193"/>
      <c r="C965" s="193"/>
      <c r="D965" s="193"/>
      <c r="E965" s="193"/>
      <c r="F965" s="208"/>
      <c r="G965" s="193"/>
    </row>
    <row r="966" spans="1:7" ht="15">
      <c r="A966" s="193"/>
      <c r="B966" s="193"/>
      <c r="C966" s="193"/>
      <c r="D966" s="193"/>
      <c r="E966" s="193"/>
      <c r="F966" s="208"/>
      <c r="G966" s="193"/>
    </row>
    <row r="967" spans="1:7" ht="15">
      <c r="A967" s="193"/>
      <c r="B967" s="193"/>
      <c r="C967" s="193"/>
      <c r="D967" s="193"/>
      <c r="E967" s="193"/>
      <c r="F967" s="208"/>
      <c r="G967" s="193"/>
    </row>
    <row r="968" spans="1:7" ht="15">
      <c r="A968" s="193"/>
      <c r="B968" s="193"/>
      <c r="C968" s="193"/>
      <c r="D968" s="193"/>
      <c r="E968" s="193"/>
      <c r="F968" s="208"/>
      <c r="G968" s="193"/>
    </row>
    <row r="969" spans="1:7" ht="15">
      <c r="A969" s="193"/>
      <c r="B969" s="193"/>
      <c r="C969" s="193"/>
      <c r="D969" s="193"/>
      <c r="E969" s="193"/>
      <c r="F969" s="208"/>
      <c r="G969" s="193"/>
    </row>
    <row r="970" spans="1:7" ht="15">
      <c r="A970" s="193"/>
      <c r="B970" s="193"/>
      <c r="C970" s="193"/>
      <c r="D970" s="193"/>
      <c r="E970" s="193"/>
      <c r="F970" s="208"/>
      <c r="G970" s="193"/>
    </row>
    <row r="971" spans="1:7" ht="15">
      <c r="A971" s="193"/>
      <c r="B971" s="193"/>
      <c r="C971" s="193"/>
      <c r="D971" s="193"/>
      <c r="E971" s="193"/>
      <c r="F971" s="208"/>
      <c r="G971" s="193"/>
    </row>
    <row r="972" spans="1:7" ht="15">
      <c r="A972" s="193"/>
      <c r="B972" s="193"/>
      <c r="C972" s="193"/>
      <c r="D972" s="193"/>
      <c r="E972" s="193"/>
      <c r="F972" s="208"/>
      <c r="G972" s="193"/>
    </row>
    <row r="973" spans="1:7" ht="15">
      <c r="A973" s="193"/>
      <c r="B973" s="193"/>
      <c r="C973" s="193"/>
      <c r="D973" s="193"/>
      <c r="E973" s="193"/>
      <c r="F973" s="208"/>
      <c r="G973" s="193"/>
    </row>
    <row r="974" spans="1:7" ht="15">
      <c r="A974" s="193"/>
      <c r="B974" s="193"/>
      <c r="C974" s="193"/>
      <c r="D974" s="193"/>
      <c r="E974" s="193"/>
      <c r="F974" s="208"/>
      <c r="G974" s="193"/>
    </row>
    <row r="975" spans="1:7" ht="15">
      <c r="A975" s="193"/>
      <c r="B975" s="193"/>
      <c r="C975" s="193"/>
      <c r="D975" s="193"/>
      <c r="E975" s="193"/>
      <c r="F975" s="208"/>
      <c r="G975" s="193"/>
    </row>
    <row r="976" spans="1:7" ht="15">
      <c r="A976" s="193"/>
      <c r="B976" s="193"/>
      <c r="C976" s="193"/>
      <c r="D976" s="193"/>
      <c r="E976" s="193"/>
      <c r="F976" s="208"/>
      <c r="G976" s="193"/>
    </row>
    <row r="977" spans="1:7" ht="15">
      <c r="A977" s="193"/>
      <c r="B977" s="193"/>
      <c r="C977" s="193"/>
      <c r="D977" s="193"/>
      <c r="E977" s="193"/>
      <c r="F977" s="208"/>
      <c r="G977" s="193"/>
    </row>
    <row r="978" spans="1:7" ht="15">
      <c r="A978" s="193"/>
      <c r="B978" s="193"/>
      <c r="C978" s="193"/>
      <c r="D978" s="193"/>
      <c r="E978" s="193"/>
      <c r="F978" s="208"/>
      <c r="G978" s="193"/>
    </row>
    <row r="979" spans="1:7" ht="15">
      <c r="A979" s="193"/>
      <c r="B979" s="193"/>
      <c r="C979" s="193"/>
      <c r="D979" s="193"/>
      <c r="E979" s="193"/>
      <c r="F979" s="208"/>
      <c r="G979" s="193"/>
    </row>
    <row r="980" spans="1:7" ht="15">
      <c r="A980" s="193"/>
      <c r="B980" s="193"/>
      <c r="C980" s="193"/>
      <c r="D980" s="193"/>
      <c r="E980" s="193"/>
      <c r="F980" s="208"/>
      <c r="G980" s="193"/>
    </row>
    <row r="981" spans="1:7" ht="15">
      <c r="A981" s="193"/>
      <c r="B981" s="193"/>
      <c r="C981" s="193"/>
      <c r="D981" s="193"/>
      <c r="E981" s="193"/>
      <c r="F981" s="208"/>
      <c r="G981" s="193"/>
    </row>
    <row r="982" spans="1:7" ht="15">
      <c r="A982" s="193"/>
      <c r="B982" s="193"/>
      <c r="C982" s="193"/>
      <c r="D982" s="193"/>
      <c r="E982" s="193"/>
      <c r="F982" s="208"/>
      <c r="G982" s="193"/>
    </row>
    <row r="983" spans="1:7" ht="15">
      <c r="A983" s="193"/>
      <c r="B983" s="193"/>
      <c r="C983" s="193"/>
      <c r="D983" s="193"/>
      <c r="E983" s="193"/>
      <c r="F983" s="208"/>
      <c r="G983" s="193"/>
    </row>
    <row r="984" spans="1:7" ht="15">
      <c r="A984" s="193"/>
      <c r="B984" s="193"/>
      <c r="C984" s="193"/>
      <c r="D984" s="193"/>
      <c r="E984" s="193"/>
      <c r="F984" s="208"/>
      <c r="G984" s="193"/>
    </row>
    <row r="985" spans="1:7" ht="15">
      <c r="A985" s="193"/>
      <c r="B985" s="193"/>
      <c r="C985" s="193"/>
      <c r="D985" s="193"/>
      <c r="E985" s="193"/>
      <c r="F985" s="208"/>
      <c r="G985" s="193"/>
    </row>
    <row r="986" spans="1:7" ht="15">
      <c r="A986" s="193"/>
      <c r="B986" s="193"/>
      <c r="C986" s="193"/>
      <c r="D986" s="193"/>
      <c r="E986" s="193"/>
      <c r="F986" s="208"/>
      <c r="G986" s="193"/>
    </row>
    <row r="987" spans="1:7" ht="15">
      <c r="A987" s="193"/>
      <c r="B987" s="193"/>
      <c r="C987" s="193"/>
      <c r="D987" s="193"/>
      <c r="E987" s="193"/>
      <c r="F987" s="208"/>
      <c r="G987" s="193"/>
    </row>
    <row r="988" spans="1:7" ht="15">
      <c r="A988" s="193"/>
      <c r="B988" s="193"/>
      <c r="C988" s="193"/>
      <c r="D988" s="193"/>
      <c r="E988" s="193"/>
      <c r="F988" s="208"/>
      <c r="G988" s="193"/>
    </row>
    <row r="989" spans="1:7" ht="15">
      <c r="A989" s="193"/>
      <c r="B989" s="193"/>
      <c r="C989" s="193"/>
      <c r="D989" s="193"/>
      <c r="E989" s="193"/>
      <c r="F989" s="208"/>
      <c r="G989" s="193"/>
    </row>
    <row r="990" spans="1:7" ht="15">
      <c r="A990" s="193"/>
      <c r="B990" s="193"/>
      <c r="C990" s="193"/>
      <c r="D990" s="193"/>
      <c r="E990" s="193"/>
      <c r="F990" s="208"/>
      <c r="G990" s="193"/>
    </row>
    <row r="991" spans="1:7" ht="15">
      <c r="C991" s="193"/>
      <c r="D991" s="193"/>
      <c r="E991" s="193"/>
      <c r="F991" s="208"/>
      <c r="G991" s="193"/>
    </row>
    <row r="992" spans="1:7" ht="15">
      <c r="C992" s="193"/>
      <c r="D992" s="193"/>
      <c r="E992" s="193"/>
      <c r="F992" s="208"/>
      <c r="G992" s="193"/>
    </row>
  </sheetData>
  <sheetProtection algorithmName="SHA-512" hashValue="Xx+sAG8T1tVyKAngoDLQPFBIpvJK/Zu8IWlPF94qqWy9JtvV9RcoknRpV8PVsM34MkpwFlZe3sHn3mbnl2b5Eg==" saltValue="17EXHpCnwNzFT3rMnpUMVQ==" spinCount="100000" sheet="1" objects="1" scenarios="1" selectLockedCells="1"/>
  <mergeCells count="10">
    <mergeCell ref="A16:B16"/>
    <mergeCell ref="E18:F18"/>
    <mergeCell ref="D19:F21"/>
    <mergeCell ref="A1:G1"/>
    <mergeCell ref="A3:B3"/>
    <mergeCell ref="D6:F6"/>
    <mergeCell ref="D7:F7"/>
    <mergeCell ref="A9:B9"/>
    <mergeCell ref="A13:B13"/>
    <mergeCell ref="D15:E15"/>
  </mergeCells>
  <conditionalFormatting sqref="B10:B12">
    <cfRule type="expression" dxfId="117" priority="8">
      <formula>IF($B$6="พร้อมดื่ม",1)</formula>
    </cfRule>
  </conditionalFormatting>
  <conditionalFormatting sqref="B17 B20">
    <cfRule type="expression" dxfId="116" priority="3">
      <formula>IF($B$25=3,1)</formula>
    </cfRule>
  </conditionalFormatting>
  <conditionalFormatting sqref="B17:B19">
    <cfRule type="expression" dxfId="115" priority="1">
      <formula>IF($B$25=1,1)</formula>
    </cfRule>
  </conditionalFormatting>
  <conditionalFormatting sqref="B18:B20">
    <cfRule type="expression" dxfId="114" priority="2">
      <formula>IF($B$25=2,1)</formula>
    </cfRule>
  </conditionalFormatting>
  <conditionalFormatting sqref="B19:B20">
    <cfRule type="expression" dxfId="113" priority="4">
      <formula>IF($B$25=4,1)</formula>
    </cfRule>
    <cfRule type="expression" dxfId="112" priority="6">
      <formula>IF($B$25=5,1)</formula>
    </cfRule>
    <cfRule type="expression" dxfId="111" priority="7">
      <formula>IF($B$25=6,1)</formula>
    </cfRule>
  </conditionalFormatting>
  <conditionalFormatting sqref="E18">
    <cfRule type="containsText" dxfId="110" priority="11" operator="containsText" text="ไม่">
      <formula>NOT(ISERROR(SEARCH(("ไม่"),(E18))))</formula>
    </cfRule>
    <cfRule type="containsText" dxfId="109" priority="12" operator="containsText" text="ผ่าน">
      <formula>NOT(ISERROR(SEARCH(("ผ่าน"),(E18))))</formula>
    </cfRule>
  </conditionalFormatting>
  <conditionalFormatting sqref="F8:F17">
    <cfRule type="containsText" dxfId="108" priority="9" operator="containsText" text="ไม่">
      <formula>NOT(ISERROR(SEARCH(("ไม่"),(F8))))</formula>
    </cfRule>
    <cfRule type="containsText" dxfId="107" priority="10" operator="containsText" text="ผ่าน">
      <formula>NOT(ISERROR(SEARCH(("ผ่าน"),(F8))))</formula>
    </cfRule>
  </conditionalFormatting>
  <conditionalFormatting sqref="F9:F14 F16:F17">
    <cfRule type="expression" dxfId="106" priority="19">
      <formula>IF(F9="",1)</formula>
    </cfRule>
  </conditionalFormatting>
  <dataValidations count="4">
    <dataValidation type="list" allowBlank="1" showInputMessage="1" showErrorMessage="1" sqref="B6" xr:uid="{24EDDF3E-5DCC-4F65-9B72-A5588B700983}">
      <formula1>"พร้อมดื่ม, ผง"</formula1>
    </dataValidation>
    <dataValidation type="list" allowBlank="1" showInputMessage="1" showErrorMessage="1" sqref="B5" xr:uid="{341FD6FA-5884-405E-8FE0-9C8BD0789348}">
      <formula1>"1.น้ำผัก/น้ำผลไม้ 100%,2.น้ำผัก ผลไม้ น้ำอัดลม และน้ำหวานกลิ่นรสต่าง ๆ,3.เครื่องดื่มธัญพืช นมถั่วเหลือง,4.เครื่องดื่มช็อกโกแลต โกโก้ มอลต์สกัด และเครื่องดื่มที่มีส่วนประกอบของนม,5.ชาปรุงสำเร็จ,6.กาแฟปรุงสำเร็จ"</formula1>
    </dataValidation>
    <dataValidation type="list" allowBlank="1" showInputMessage="1" showErrorMessage="1" sqref="B15" xr:uid="{3E94D19D-516F-4BE1-B490-FFECD013EF03}">
      <formula1>"ไม่มีในสูตร, มีในสูตร น้อยกว่า 90%, มีในสูตร 90% ขึ้นไป"</formula1>
    </dataValidation>
    <dataValidation type="list" allowBlank="1" showInputMessage="1" showErrorMessage="1" sqref="B14" xr:uid="{836ADFB4-74BB-4B43-A9F5-67CDED6A9ABE}">
      <formula1>"สูตรไม่มีวัตถุให้ความหวานแทนน้ำตาล, สูตรมีน้ำตาลและวัตถุให้ความหวานแทนน้ำตาล, สูตรมีเฉพาะวัตถุให้ความหวานทดแทนน้ำตาล"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D121F-477F-4969-84F4-9064281FDB39}">
  <dimension ref="A1:F996"/>
  <sheetViews>
    <sheetView zoomScale="80" zoomScaleNormal="80" workbookViewId="0">
      <selection activeCell="B6" sqref="B6"/>
    </sheetView>
  </sheetViews>
  <sheetFormatPr defaultColWidth="9.125" defaultRowHeight="14.25"/>
  <cols>
    <col min="1" max="1" width="42" style="5" customWidth="1"/>
    <col min="2" max="2" width="32.875" style="5" customWidth="1"/>
    <col min="3" max="3" width="16.625" style="5" customWidth="1"/>
    <col min="4" max="4" width="7.875" style="5" customWidth="1"/>
    <col min="5" max="5" width="26" style="5" customWidth="1"/>
    <col min="6" max="6" width="32" style="5" customWidth="1"/>
    <col min="7" max="16384" width="9.125" style="5"/>
  </cols>
  <sheetData>
    <row r="1" spans="1:6" ht="23.25">
      <c r="A1" s="336" t="s">
        <v>52</v>
      </c>
      <c r="B1" s="337"/>
      <c r="C1" s="337"/>
      <c r="D1" s="337"/>
      <c r="E1" s="337"/>
      <c r="F1" s="338"/>
    </row>
    <row r="2" spans="1:6" ht="23.25">
      <c r="A2" s="173"/>
      <c r="B2" s="174"/>
      <c r="C2" s="174"/>
      <c r="D2" s="174"/>
      <c r="E2" s="174"/>
      <c r="F2" s="175"/>
    </row>
    <row r="3" spans="1:6" ht="74.25" customHeight="1">
      <c r="A3" s="304" t="s">
        <v>66</v>
      </c>
      <c r="B3" s="305"/>
      <c r="C3" s="174"/>
      <c r="D3" s="174"/>
      <c r="E3" s="174"/>
      <c r="F3" s="175"/>
    </row>
    <row r="4" spans="1:6" ht="23.25">
      <c r="A4" s="176" t="s">
        <v>26</v>
      </c>
      <c r="B4" s="10" t="s">
        <v>54</v>
      </c>
      <c r="C4" s="177"/>
      <c r="D4" s="328" t="s">
        <v>150</v>
      </c>
      <c r="E4" s="339"/>
      <c r="F4" s="340"/>
    </row>
    <row r="5" spans="1:6" ht="23.25">
      <c r="A5" s="178" t="s">
        <v>160</v>
      </c>
      <c r="B5" s="62" t="s">
        <v>67</v>
      </c>
      <c r="C5" s="179"/>
      <c r="D5" s="330" t="s">
        <v>53</v>
      </c>
      <c r="E5" s="341"/>
      <c r="F5" s="342"/>
    </row>
    <row r="6" spans="1:6" ht="23.25">
      <c r="A6" s="176" t="s">
        <v>34</v>
      </c>
      <c r="B6" s="57" t="s">
        <v>57</v>
      </c>
      <c r="C6" s="179"/>
      <c r="D6" s="223">
        <v>1</v>
      </c>
      <c r="E6" s="224" t="s">
        <v>45</v>
      </c>
      <c r="F6" s="225" t="str">
        <f>IF(OR($B$16=1,$B$16=2,$B$16=3),"",IF($B$16=4,IF(B18&lt;40.5,"ผ่าน","ไม่ผ่าน"),IF($B$16=5,IF(B18&lt;30.5,"ผ่าน","ไม่ผ่าน"),IF($B$16=6,IF(B18&lt;11.5,"ผ่าน","ไม่ผ่าน"),IF($B$16=7,IF(B18&lt;12.5,"ผ่าน","ไม่ผ่าน"),IF($B$16=8,IF(B18&lt;17.5,"ผ่าน","ไม่ผ่าน"),IF($B$16=9,IF(B18&lt;14.5,"ผ่าน","ไม่ผ่าน"),IF($B$16=10,IF(B18&lt;40.5,"ผ่าน","ไม่ผ่าน"),IF(B18&lt;15.5,"ผ่าน","ไม่ผ่าน")))))))))</f>
        <v>ผ่าน</v>
      </c>
    </row>
    <row r="7" spans="1:6" ht="23.25">
      <c r="A7" s="317" t="s">
        <v>88</v>
      </c>
      <c r="B7" s="343"/>
      <c r="C7" s="179"/>
      <c r="D7" s="223">
        <v>2</v>
      </c>
      <c r="E7" s="224" t="s">
        <v>8</v>
      </c>
      <c r="F7" s="225" t="str">
        <f>IF($B$16=1,IF(B19&lt;=6000,"ผ่าน","ไม่ผ่าน"),IF(OR($B$16=2,$B$16=3),IF(B19&lt;=5000,"ผ่าน","ไม่ผ่าน"),IF(OR($B$16=4,$B$16=6),IF(B19&lt;=2000,"ผ่าน","ไม่ผ่าน"),IF($B$16=5,IF(B19&lt;=900,"ผ่าน","ไม่ผ่าน"),IF(OR($B$16=7,$B$16=8),IF(B19&lt;=750,"ผ่าน","ไม่ผ่าน"),IF($B$16=9,IF(B19&lt;=1300,"ผ่าน","ไม่ผ่าน"),IF($B$16=10,IF(B19&lt;=800,"ผ่าน","ไม่ผ่าน"),IF(B19&lt;=1500,"ผ่าน","ไม่ผ่าน"))))))))</f>
        <v>ผ่าน</v>
      </c>
    </row>
    <row r="8" spans="1:6" ht="23.25">
      <c r="A8" s="180" t="s">
        <v>32</v>
      </c>
      <c r="B8" s="24">
        <v>15</v>
      </c>
      <c r="C8" s="179"/>
      <c r="D8" s="226" t="s">
        <v>1</v>
      </c>
      <c r="E8" s="319" t="str">
        <f>IF(OR(F6="ไม่ผ่าน",F7="ไม่ผ่าน"),"ไม่ผ่านเกณฑ์ HCL","ผ่านเกณฑ์ HCL")</f>
        <v>ผ่านเกณฑ์ HCL</v>
      </c>
      <c r="F8" s="344"/>
    </row>
    <row r="9" spans="1:6" ht="23.25">
      <c r="A9" s="180" t="s">
        <v>33</v>
      </c>
      <c r="B9" s="24">
        <v>150</v>
      </c>
      <c r="C9" s="179"/>
      <c r="D9" s="332" t="s">
        <v>50</v>
      </c>
      <c r="E9" s="321"/>
      <c r="F9" s="333"/>
    </row>
    <row r="10" spans="1:6" ht="23.25" customHeight="1">
      <c r="A10" s="180" t="s">
        <v>161</v>
      </c>
      <c r="B10" s="181">
        <v>165</v>
      </c>
      <c r="C10" s="179"/>
      <c r="D10" s="334"/>
      <c r="E10" s="334"/>
      <c r="F10" s="335"/>
    </row>
    <row r="11" spans="1:6" ht="23.25">
      <c r="A11" s="182" t="s">
        <v>60</v>
      </c>
      <c r="B11" s="253" t="str">
        <f>IF(OR($B$16=1,$B$16=2,$B$16=3),"ml","g")</f>
        <v>g</v>
      </c>
      <c r="C11" s="179"/>
      <c r="D11" s="334"/>
      <c r="E11" s="334"/>
      <c r="F11" s="335"/>
    </row>
    <row r="12" spans="1:6" ht="23.25">
      <c r="A12" s="183" t="s">
        <v>20</v>
      </c>
      <c r="B12" s="24">
        <v>80</v>
      </c>
      <c r="C12" s="179"/>
      <c r="D12" s="184"/>
      <c r="E12" s="185"/>
      <c r="F12" s="186"/>
    </row>
    <row r="13" spans="1:6" ht="23.25">
      <c r="A13" s="183" t="s">
        <v>22</v>
      </c>
      <c r="B13" s="24">
        <v>7000</v>
      </c>
      <c r="C13" s="179"/>
      <c r="D13" s="187" t="s">
        <v>55</v>
      </c>
      <c r="E13" s="179"/>
      <c r="F13" s="188"/>
    </row>
    <row r="14" spans="1:6" ht="23.25">
      <c r="A14" s="183"/>
      <c r="B14" s="189"/>
      <c r="C14" s="179"/>
      <c r="D14" s="185" t="s">
        <v>162</v>
      </c>
      <c r="E14" s="190"/>
      <c r="F14" s="191"/>
    </row>
    <row r="15" spans="1:6" ht="23.25">
      <c r="A15" s="216" t="s">
        <v>156</v>
      </c>
      <c r="B15" s="217"/>
      <c r="C15" s="179"/>
      <c r="D15" s="179" t="s">
        <v>163</v>
      </c>
      <c r="E15" s="179"/>
      <c r="F15" s="188"/>
    </row>
    <row r="16" spans="1:6" ht="23.25">
      <c r="A16" s="218" t="s">
        <v>48</v>
      </c>
      <c r="B16" s="219">
        <f>IF($B$5="1.น้ำปลา",1,IF($B$5="2.ซอสปรุงรสและซีอิ๊ว",2,IF($B$5="3.ซีอิ๊วดำ",3,IF($B$5="4.ซีอิ๊วหวาน",4,IF($B$5="5.น้ำจิ้มหวาน",5,IF($B$5="6.ซอสหอยนางรม",6,IF($B$5="7.ซอสพริก",7,IF($B$5="8.ซอสมะเขือเทศ",8,IF($B$5="9.ซอสอื่น ๆ สำหรับจิ้ม",9,IF($B$5="10.ซอสอื่น ๆ สไตล์ตะวันตก",10,11))))))))))</f>
        <v>10</v>
      </c>
      <c r="C16" s="179"/>
      <c r="D16" s="179" t="s">
        <v>164</v>
      </c>
      <c r="E16" s="179"/>
      <c r="F16" s="188"/>
    </row>
    <row r="17" spans="1:6" ht="23.25">
      <c r="A17" s="220" t="s">
        <v>61</v>
      </c>
      <c r="B17" s="221" t="s">
        <v>165</v>
      </c>
      <c r="C17" s="192"/>
      <c r="D17" s="193"/>
      <c r="E17" s="193"/>
      <c r="F17" s="194"/>
    </row>
    <row r="18" spans="1:6" ht="23.25">
      <c r="A18" s="222" t="s">
        <v>20</v>
      </c>
      <c r="B18" s="122">
        <f>IF(OR($B$16=1,$B$16=2,$B$16=3),"",IF($B$6="พร้อมบริโภค",B12,IF($B$10="",B12*$B$8/($B$9+$B$8),B12*$B$8/$B$10)))</f>
        <v>7.2727272727272725</v>
      </c>
      <c r="C18" s="195"/>
      <c r="D18" s="196" t="s">
        <v>70</v>
      </c>
      <c r="E18" s="179"/>
      <c r="F18" s="197"/>
    </row>
    <row r="19" spans="1:6" ht="23.25">
      <c r="A19" s="222" t="s">
        <v>22</v>
      </c>
      <c r="B19" s="122" cm="1">
        <f t="array" ref="B19">IF($B$6="พร้อมบริโภค",B13,IF($B$10="",B13*$B$8($B$9+$B$8),B13*$B$8/$B$10))</f>
        <v>636.36363636363637</v>
      </c>
      <c r="C19" s="195"/>
      <c r="D19" s="196" t="s">
        <v>71</v>
      </c>
      <c r="E19" s="179"/>
      <c r="F19" s="197"/>
    </row>
    <row r="20" spans="1:6" ht="23.25">
      <c r="A20" s="198"/>
      <c r="B20" s="199"/>
      <c r="C20" s="200"/>
      <c r="D20" s="201"/>
      <c r="E20" s="199"/>
      <c r="F20" s="202"/>
    </row>
    <row r="21" spans="1:6" ht="23.25">
      <c r="A21" s="179"/>
      <c r="B21" s="179"/>
      <c r="C21" s="203"/>
      <c r="D21" s="204"/>
      <c r="E21" s="179"/>
      <c r="F21" s="204"/>
    </row>
    <row r="22" spans="1:6" ht="23.25">
      <c r="A22" s="179"/>
      <c r="B22" s="179"/>
      <c r="C22" s="203"/>
      <c r="D22" s="204"/>
      <c r="E22" s="179"/>
      <c r="F22" s="204"/>
    </row>
    <row r="23" spans="1:6" ht="23.25">
      <c r="A23" s="179"/>
      <c r="B23" s="179"/>
      <c r="C23" s="179"/>
      <c r="D23" s="204"/>
      <c r="E23" s="179"/>
      <c r="F23" s="204"/>
    </row>
    <row r="24" spans="1:6" ht="23.25">
      <c r="A24" s="193"/>
      <c r="B24" s="193"/>
      <c r="C24" s="179"/>
      <c r="D24" s="204"/>
      <c r="E24" s="179"/>
      <c r="F24" s="204"/>
    </row>
    <row r="25" spans="1:6" ht="23.25">
      <c r="A25" s="193"/>
      <c r="B25" s="193"/>
      <c r="C25" s="179"/>
      <c r="D25" s="204"/>
      <c r="E25" s="205"/>
      <c r="F25" s="204"/>
    </row>
    <row r="26" spans="1:6" ht="23.25">
      <c r="A26" s="179"/>
      <c r="B26" s="206"/>
      <c r="C26" s="205"/>
      <c r="D26" s="179"/>
      <c r="E26" s="179"/>
      <c r="F26" s="204"/>
    </row>
    <row r="27" spans="1:6" ht="23.25">
      <c r="A27" s="184"/>
      <c r="B27" s="205"/>
      <c r="C27" s="205"/>
      <c r="D27" s="179"/>
      <c r="E27" s="179"/>
      <c r="F27" s="204"/>
    </row>
    <row r="28" spans="1:6" ht="23.25">
      <c r="A28" s="206"/>
      <c r="B28" s="205"/>
      <c r="C28" s="205"/>
      <c r="D28" s="179"/>
      <c r="E28" s="179"/>
      <c r="F28" s="204"/>
    </row>
    <row r="29" spans="1:6" ht="18">
      <c r="A29" s="207"/>
      <c r="B29" s="205"/>
      <c r="C29" s="205"/>
      <c r="D29" s="205"/>
      <c r="E29" s="193"/>
      <c r="F29" s="208"/>
    </row>
    <row r="30" spans="1:6" ht="23.25">
      <c r="A30" s="184"/>
      <c r="B30" s="205"/>
      <c r="C30" s="205"/>
      <c r="D30" s="205"/>
      <c r="E30" s="193"/>
      <c r="F30" s="208"/>
    </row>
    <row r="31" spans="1:6" ht="18">
      <c r="A31" s="207"/>
      <c r="B31" s="205"/>
      <c r="C31" s="205"/>
      <c r="D31" s="205"/>
      <c r="E31" s="193"/>
      <c r="F31" s="208"/>
    </row>
    <row r="32" spans="1:6" ht="23.25">
      <c r="A32" s="184"/>
      <c r="B32" s="205"/>
      <c r="C32" s="193"/>
      <c r="D32" s="193"/>
      <c r="E32" s="193"/>
      <c r="F32" s="208"/>
    </row>
    <row r="33" spans="1:6" ht="15.75">
      <c r="A33" s="209"/>
      <c r="B33" s="193"/>
      <c r="C33" s="193"/>
      <c r="D33" s="193"/>
      <c r="E33" s="193"/>
      <c r="F33" s="208"/>
    </row>
    <row r="34" spans="1:6" ht="18">
      <c r="A34" s="210"/>
      <c r="B34" s="193"/>
      <c r="C34" s="193"/>
      <c r="D34" s="193"/>
      <c r="E34" s="193"/>
      <c r="F34" s="208"/>
    </row>
    <row r="35" spans="1:6" ht="20.25">
      <c r="A35" s="211"/>
      <c r="B35" s="193"/>
      <c r="C35" s="193"/>
      <c r="D35" s="193"/>
      <c r="E35" s="193"/>
      <c r="F35" s="208"/>
    </row>
    <row r="36" spans="1:6" ht="20.25">
      <c r="A36" s="211"/>
      <c r="B36" s="193"/>
      <c r="C36" s="193"/>
      <c r="D36" s="193"/>
      <c r="E36" s="193"/>
      <c r="F36" s="208"/>
    </row>
    <row r="37" spans="1:6" ht="15">
      <c r="A37" s="193"/>
      <c r="B37" s="193"/>
      <c r="C37" s="193"/>
      <c r="D37" s="193"/>
      <c r="E37" s="193"/>
      <c r="F37" s="208"/>
    </row>
    <row r="38" spans="1:6" ht="15">
      <c r="A38" s="193"/>
      <c r="B38" s="193"/>
      <c r="C38" s="193"/>
      <c r="D38" s="193"/>
      <c r="E38" s="193"/>
      <c r="F38" s="208"/>
    </row>
    <row r="39" spans="1:6" ht="15">
      <c r="A39" s="193"/>
      <c r="B39" s="193"/>
      <c r="C39" s="193"/>
      <c r="D39" s="193"/>
      <c r="E39" s="193"/>
      <c r="F39" s="208"/>
    </row>
    <row r="40" spans="1:6" ht="15">
      <c r="A40" s="193"/>
      <c r="B40" s="193"/>
      <c r="C40" s="193"/>
      <c r="D40" s="193"/>
      <c r="E40" s="193"/>
      <c r="F40" s="208"/>
    </row>
    <row r="41" spans="1:6" ht="15">
      <c r="A41" s="193"/>
      <c r="B41" s="193"/>
      <c r="C41" s="193"/>
      <c r="D41" s="193"/>
      <c r="E41" s="193"/>
      <c r="F41" s="208"/>
    </row>
    <row r="42" spans="1:6" ht="15">
      <c r="A42" s="193"/>
      <c r="B42" s="193"/>
      <c r="C42" s="193"/>
      <c r="D42" s="193"/>
      <c r="E42" s="193"/>
      <c r="F42" s="208"/>
    </row>
    <row r="43" spans="1:6" ht="15">
      <c r="A43" s="193"/>
      <c r="B43" s="193"/>
      <c r="C43" s="193"/>
      <c r="D43" s="193"/>
      <c r="E43" s="193"/>
      <c r="F43" s="208"/>
    </row>
    <row r="44" spans="1:6">
      <c r="A44" s="206"/>
      <c r="B44" s="206"/>
      <c r="C44" s="206"/>
      <c r="D44" s="206"/>
      <c r="E44" s="206"/>
      <c r="F44" s="206"/>
    </row>
    <row r="45" spans="1:6">
      <c r="A45" s="206"/>
      <c r="B45" s="206"/>
      <c r="C45" s="206"/>
      <c r="D45" s="206"/>
      <c r="E45" s="206"/>
      <c r="F45" s="206"/>
    </row>
    <row r="46" spans="1:6">
      <c r="A46" s="206"/>
      <c r="B46" s="206"/>
      <c r="C46" s="206"/>
      <c r="D46" s="206"/>
      <c r="E46" s="206"/>
      <c r="F46" s="206"/>
    </row>
    <row r="47" spans="1:6" ht="15">
      <c r="A47" s="193"/>
      <c r="B47" s="193"/>
      <c r="C47" s="193"/>
      <c r="D47" s="193"/>
      <c r="E47" s="193"/>
      <c r="F47" s="208"/>
    </row>
    <row r="48" spans="1:6" ht="15">
      <c r="A48" s="193"/>
      <c r="B48" s="193"/>
      <c r="C48" s="193"/>
      <c r="D48" s="193"/>
      <c r="E48" s="193"/>
      <c r="F48" s="208"/>
    </row>
    <row r="49" spans="1:6" ht="15">
      <c r="A49" s="193"/>
      <c r="B49" s="193"/>
      <c r="C49" s="193"/>
      <c r="D49" s="193"/>
      <c r="E49" s="193"/>
      <c r="F49" s="208"/>
    </row>
    <row r="50" spans="1:6" ht="15">
      <c r="A50" s="193"/>
      <c r="B50" s="193"/>
      <c r="C50" s="193"/>
      <c r="D50" s="193"/>
      <c r="E50" s="193"/>
      <c r="F50" s="208"/>
    </row>
    <row r="51" spans="1:6" ht="15">
      <c r="A51" s="193"/>
      <c r="B51" s="193"/>
      <c r="C51" s="193"/>
      <c r="D51" s="193"/>
      <c r="E51" s="193"/>
      <c r="F51" s="208"/>
    </row>
    <row r="52" spans="1:6" ht="15">
      <c r="A52" s="193"/>
      <c r="B52" s="193"/>
      <c r="C52" s="193"/>
      <c r="D52" s="193"/>
      <c r="E52" s="193"/>
      <c r="F52" s="208"/>
    </row>
    <row r="53" spans="1:6" ht="15">
      <c r="A53" s="193"/>
      <c r="B53" s="193"/>
      <c r="C53" s="193"/>
      <c r="D53" s="193"/>
      <c r="E53" s="193"/>
      <c r="F53" s="208"/>
    </row>
    <row r="54" spans="1:6" ht="15">
      <c r="A54" s="193"/>
      <c r="B54" s="193"/>
      <c r="C54" s="193"/>
      <c r="D54" s="193"/>
      <c r="E54" s="193"/>
      <c r="F54" s="208"/>
    </row>
    <row r="55" spans="1:6" ht="15">
      <c r="A55" s="193"/>
      <c r="B55" s="193"/>
      <c r="C55" s="193"/>
      <c r="D55" s="193"/>
      <c r="E55" s="193"/>
      <c r="F55" s="208"/>
    </row>
    <row r="56" spans="1:6" ht="15">
      <c r="A56" s="193"/>
      <c r="B56" s="193"/>
      <c r="C56" s="193"/>
      <c r="D56" s="193"/>
      <c r="E56" s="193"/>
      <c r="F56" s="208"/>
    </row>
    <row r="57" spans="1:6" ht="15">
      <c r="A57" s="193"/>
      <c r="B57" s="193"/>
      <c r="C57" s="193"/>
      <c r="D57" s="193"/>
      <c r="E57" s="193"/>
      <c r="F57" s="208"/>
    </row>
    <row r="58" spans="1:6" ht="15">
      <c r="A58" s="193"/>
      <c r="B58" s="193"/>
      <c r="C58" s="193"/>
      <c r="D58" s="193"/>
      <c r="E58" s="193"/>
      <c r="F58" s="208"/>
    </row>
    <row r="59" spans="1:6" ht="15">
      <c r="A59" s="193"/>
      <c r="B59" s="193"/>
      <c r="C59" s="193"/>
      <c r="D59" s="193"/>
      <c r="E59" s="193"/>
      <c r="F59" s="208"/>
    </row>
    <row r="60" spans="1:6" ht="15">
      <c r="A60" s="193"/>
      <c r="B60" s="193"/>
      <c r="C60" s="193"/>
      <c r="D60" s="193"/>
      <c r="E60" s="193"/>
      <c r="F60" s="208"/>
    </row>
    <row r="61" spans="1:6" ht="15">
      <c r="A61" s="193"/>
      <c r="B61" s="193"/>
      <c r="C61" s="193"/>
      <c r="D61" s="193"/>
      <c r="E61" s="193"/>
      <c r="F61" s="208"/>
    </row>
    <row r="62" spans="1:6" ht="15">
      <c r="A62" s="193"/>
      <c r="B62" s="193"/>
      <c r="C62" s="193"/>
      <c r="D62" s="193"/>
      <c r="E62" s="193"/>
      <c r="F62" s="208"/>
    </row>
    <row r="63" spans="1:6" ht="15">
      <c r="A63" s="193"/>
      <c r="B63" s="193"/>
      <c r="C63" s="193"/>
      <c r="D63" s="193"/>
      <c r="E63" s="193"/>
      <c r="F63" s="208"/>
    </row>
    <row r="64" spans="1:6" ht="15">
      <c r="A64" s="193"/>
      <c r="B64" s="193"/>
      <c r="C64" s="193"/>
      <c r="D64" s="193"/>
      <c r="E64" s="193"/>
      <c r="F64" s="208"/>
    </row>
    <row r="65" spans="1:6" ht="15">
      <c r="A65" s="193"/>
      <c r="B65" s="193"/>
      <c r="C65" s="193"/>
      <c r="D65" s="193"/>
      <c r="E65" s="193"/>
      <c r="F65" s="208"/>
    </row>
    <row r="66" spans="1:6" ht="15">
      <c r="A66" s="193"/>
      <c r="B66" s="193"/>
      <c r="C66" s="193"/>
      <c r="D66" s="193"/>
      <c r="E66" s="193"/>
      <c r="F66" s="208"/>
    </row>
    <row r="67" spans="1:6" ht="15">
      <c r="A67" s="193"/>
      <c r="B67" s="193"/>
      <c r="C67" s="193"/>
      <c r="D67" s="193"/>
      <c r="E67" s="193"/>
      <c r="F67" s="208"/>
    </row>
    <row r="68" spans="1:6" ht="15">
      <c r="A68" s="193"/>
      <c r="B68" s="193"/>
      <c r="C68" s="193"/>
      <c r="D68" s="193"/>
      <c r="E68" s="193"/>
      <c r="F68" s="208"/>
    </row>
    <row r="69" spans="1:6" ht="15">
      <c r="A69" s="193"/>
      <c r="B69" s="193"/>
      <c r="C69" s="193"/>
      <c r="D69" s="193"/>
      <c r="E69" s="193"/>
      <c r="F69" s="208"/>
    </row>
    <row r="70" spans="1:6" ht="15">
      <c r="A70" s="212"/>
      <c r="B70" s="213"/>
      <c r="C70" s="193"/>
      <c r="D70" s="193"/>
      <c r="E70" s="193"/>
      <c r="F70" s="208"/>
    </row>
    <row r="71" spans="1:6" ht="15">
      <c r="A71" s="214"/>
      <c r="B71" s="214"/>
      <c r="C71" s="193"/>
      <c r="D71" s="193"/>
      <c r="E71" s="193"/>
      <c r="F71" s="208"/>
    </row>
    <row r="72" spans="1:6" ht="15">
      <c r="A72" s="193"/>
      <c r="B72" s="193"/>
      <c r="C72" s="215"/>
      <c r="D72" s="193"/>
      <c r="E72" s="193"/>
      <c r="F72" s="208"/>
    </row>
    <row r="73" spans="1:6" ht="15">
      <c r="A73" s="193"/>
      <c r="B73" s="193"/>
      <c r="C73" s="193"/>
      <c r="D73" s="193"/>
      <c r="E73" s="193"/>
      <c r="F73" s="208"/>
    </row>
    <row r="74" spans="1:6" ht="15">
      <c r="A74" s="193"/>
      <c r="B74" s="193"/>
      <c r="C74" s="193"/>
      <c r="D74" s="193"/>
      <c r="E74" s="193"/>
      <c r="F74" s="208"/>
    </row>
    <row r="75" spans="1:6" ht="15">
      <c r="A75" s="193"/>
      <c r="B75" s="193"/>
      <c r="C75" s="193"/>
      <c r="D75" s="215"/>
      <c r="E75" s="215"/>
      <c r="F75" s="215"/>
    </row>
    <row r="76" spans="1:6" ht="15">
      <c r="A76" s="193"/>
      <c r="B76" s="193"/>
      <c r="C76" s="193"/>
      <c r="D76" s="193"/>
      <c r="E76" s="193"/>
      <c r="F76" s="193"/>
    </row>
    <row r="77" spans="1:6" ht="15">
      <c r="A77" s="193"/>
      <c r="B77" s="193"/>
      <c r="C77" s="193"/>
      <c r="D77" s="193"/>
      <c r="E77" s="193"/>
      <c r="F77" s="193"/>
    </row>
    <row r="78" spans="1:6" ht="15">
      <c r="A78" s="193"/>
      <c r="B78" s="193"/>
      <c r="C78" s="193"/>
      <c r="D78" s="193"/>
      <c r="E78" s="193"/>
      <c r="F78" s="193"/>
    </row>
    <row r="79" spans="1:6" ht="15">
      <c r="A79" s="193"/>
      <c r="B79" s="193"/>
      <c r="C79" s="193"/>
      <c r="D79" s="193"/>
      <c r="E79" s="193"/>
      <c r="F79" s="208"/>
    </row>
    <row r="80" spans="1:6" ht="15">
      <c r="A80" s="193"/>
      <c r="B80" s="193"/>
      <c r="C80" s="193"/>
      <c r="D80" s="193"/>
      <c r="E80" s="193"/>
      <c r="F80" s="208"/>
    </row>
    <row r="81" spans="1:6" ht="15">
      <c r="A81" s="193"/>
      <c r="B81" s="193"/>
      <c r="C81" s="193"/>
      <c r="D81" s="193"/>
      <c r="E81" s="193"/>
      <c r="F81" s="208"/>
    </row>
    <row r="82" spans="1:6" ht="15">
      <c r="A82" s="193"/>
      <c r="B82" s="193"/>
      <c r="C82" s="193"/>
      <c r="D82" s="193"/>
      <c r="E82" s="193"/>
      <c r="F82" s="208"/>
    </row>
    <row r="83" spans="1:6" ht="15">
      <c r="A83" s="193"/>
      <c r="B83" s="193"/>
      <c r="C83" s="193"/>
      <c r="D83" s="193"/>
      <c r="E83" s="193"/>
      <c r="F83" s="208"/>
    </row>
    <row r="84" spans="1:6" ht="15">
      <c r="A84" s="193"/>
      <c r="B84" s="193"/>
      <c r="C84" s="193"/>
      <c r="D84" s="193"/>
      <c r="E84" s="193"/>
      <c r="F84" s="208"/>
    </row>
    <row r="85" spans="1:6" ht="15">
      <c r="A85" s="193"/>
      <c r="B85" s="193"/>
      <c r="C85" s="193"/>
      <c r="D85" s="193"/>
      <c r="E85" s="193"/>
      <c r="F85" s="208"/>
    </row>
    <row r="86" spans="1:6" ht="15">
      <c r="A86" s="193"/>
      <c r="B86" s="193"/>
      <c r="C86" s="193"/>
      <c r="D86" s="193"/>
      <c r="E86" s="193"/>
      <c r="F86" s="208"/>
    </row>
    <row r="87" spans="1:6" ht="15">
      <c r="A87" s="193"/>
      <c r="B87" s="193"/>
      <c r="C87" s="193"/>
      <c r="D87" s="193"/>
      <c r="E87" s="193"/>
      <c r="F87" s="208"/>
    </row>
    <row r="88" spans="1:6" ht="15">
      <c r="A88" s="193"/>
      <c r="B88" s="193"/>
      <c r="C88" s="193"/>
      <c r="D88" s="193"/>
      <c r="E88" s="193"/>
      <c r="F88" s="208"/>
    </row>
    <row r="89" spans="1:6" ht="15">
      <c r="A89" s="193"/>
      <c r="B89" s="193"/>
      <c r="C89" s="193"/>
      <c r="D89" s="193"/>
      <c r="E89" s="193"/>
      <c r="F89" s="208"/>
    </row>
    <row r="90" spans="1:6" ht="15">
      <c r="A90" s="193"/>
      <c r="B90" s="193"/>
      <c r="C90" s="193"/>
      <c r="D90" s="193"/>
      <c r="E90" s="193"/>
      <c r="F90" s="208"/>
    </row>
    <row r="91" spans="1:6" ht="15">
      <c r="A91" s="193"/>
      <c r="B91" s="193"/>
      <c r="C91" s="193"/>
      <c r="D91" s="193"/>
      <c r="E91" s="193"/>
      <c r="F91" s="208"/>
    </row>
    <row r="92" spans="1:6" ht="15">
      <c r="A92" s="193"/>
      <c r="B92" s="193"/>
      <c r="C92" s="193"/>
      <c r="D92" s="193"/>
      <c r="E92" s="193"/>
      <c r="F92" s="208"/>
    </row>
    <row r="93" spans="1:6" ht="15">
      <c r="A93" s="193"/>
      <c r="B93" s="193"/>
      <c r="C93" s="193"/>
      <c r="D93" s="193"/>
      <c r="E93" s="193"/>
      <c r="F93" s="208"/>
    </row>
    <row r="94" spans="1:6" ht="15">
      <c r="A94" s="193"/>
      <c r="B94" s="193"/>
      <c r="C94" s="193"/>
      <c r="D94" s="193"/>
      <c r="E94" s="193"/>
      <c r="F94" s="208"/>
    </row>
    <row r="95" spans="1:6" ht="15">
      <c r="A95" s="193"/>
      <c r="B95" s="193"/>
      <c r="C95" s="193"/>
      <c r="D95" s="193"/>
      <c r="E95" s="193"/>
      <c r="F95" s="208"/>
    </row>
    <row r="96" spans="1:6" ht="15">
      <c r="A96" s="193"/>
      <c r="B96" s="193"/>
      <c r="C96" s="193"/>
      <c r="D96" s="193"/>
      <c r="E96" s="193"/>
      <c r="F96" s="208"/>
    </row>
    <row r="97" spans="1:6" ht="15">
      <c r="A97" s="193"/>
      <c r="B97" s="193"/>
      <c r="C97" s="193"/>
      <c r="D97" s="193"/>
      <c r="E97" s="193"/>
      <c r="F97" s="208"/>
    </row>
    <row r="98" spans="1:6" ht="15">
      <c r="A98" s="193"/>
      <c r="B98" s="193"/>
      <c r="C98" s="193"/>
      <c r="D98" s="193"/>
      <c r="E98" s="193"/>
      <c r="F98" s="208"/>
    </row>
    <row r="99" spans="1:6" ht="15">
      <c r="A99" s="193"/>
      <c r="B99" s="193"/>
      <c r="C99" s="193"/>
      <c r="D99" s="193"/>
      <c r="E99" s="193"/>
      <c r="F99" s="208"/>
    </row>
    <row r="100" spans="1:6" ht="15">
      <c r="A100" s="193"/>
      <c r="B100" s="193"/>
      <c r="C100" s="193"/>
      <c r="D100" s="193"/>
      <c r="E100" s="193"/>
      <c r="F100" s="208"/>
    </row>
    <row r="101" spans="1:6" ht="15">
      <c r="A101" s="193"/>
      <c r="B101" s="193"/>
      <c r="C101" s="193"/>
      <c r="D101" s="193"/>
      <c r="E101" s="193"/>
      <c r="F101" s="208"/>
    </row>
    <row r="102" spans="1:6" ht="15">
      <c r="A102" s="193"/>
      <c r="B102" s="193"/>
      <c r="C102" s="193"/>
      <c r="D102" s="193"/>
      <c r="E102" s="193"/>
      <c r="F102" s="208"/>
    </row>
    <row r="103" spans="1:6" ht="15">
      <c r="A103" s="193"/>
      <c r="B103" s="193"/>
      <c r="C103" s="193"/>
      <c r="D103" s="193"/>
      <c r="E103" s="193"/>
      <c r="F103" s="208"/>
    </row>
    <row r="104" spans="1:6" ht="15">
      <c r="A104" s="193"/>
      <c r="B104" s="193"/>
      <c r="C104" s="193"/>
      <c r="D104" s="193"/>
      <c r="E104" s="193"/>
      <c r="F104" s="208"/>
    </row>
    <row r="105" spans="1:6" ht="15">
      <c r="A105" s="193"/>
      <c r="B105" s="193"/>
      <c r="C105" s="193"/>
      <c r="D105" s="193"/>
      <c r="E105" s="193"/>
      <c r="F105" s="208"/>
    </row>
    <row r="106" spans="1:6" ht="15">
      <c r="A106" s="193"/>
      <c r="B106" s="193"/>
      <c r="C106" s="193"/>
      <c r="D106" s="193"/>
      <c r="E106" s="193"/>
      <c r="F106" s="208"/>
    </row>
    <row r="107" spans="1:6" ht="15">
      <c r="A107" s="193"/>
      <c r="B107" s="193"/>
      <c r="C107" s="193"/>
      <c r="D107" s="193"/>
      <c r="E107" s="193"/>
      <c r="F107" s="208"/>
    </row>
    <row r="108" spans="1:6" ht="15">
      <c r="A108" s="193"/>
      <c r="B108" s="193"/>
      <c r="C108" s="193"/>
      <c r="D108" s="193"/>
      <c r="E108" s="193"/>
      <c r="F108" s="208"/>
    </row>
    <row r="109" spans="1:6" ht="15">
      <c r="A109" s="193"/>
      <c r="B109" s="193"/>
      <c r="C109" s="193"/>
      <c r="D109" s="193"/>
      <c r="E109" s="193"/>
      <c r="F109" s="208"/>
    </row>
    <row r="110" spans="1:6" ht="15">
      <c r="A110" s="193"/>
      <c r="B110" s="193"/>
      <c r="C110" s="193"/>
      <c r="D110" s="193"/>
      <c r="E110" s="193"/>
      <c r="F110" s="208"/>
    </row>
    <row r="111" spans="1:6" ht="15">
      <c r="A111" s="193"/>
      <c r="B111" s="193"/>
      <c r="C111" s="193"/>
      <c r="D111" s="193"/>
      <c r="E111" s="193"/>
      <c r="F111" s="208"/>
    </row>
    <row r="112" spans="1:6" ht="15">
      <c r="A112" s="193"/>
      <c r="B112" s="193"/>
      <c r="C112" s="193"/>
      <c r="D112" s="193"/>
      <c r="E112" s="193"/>
      <c r="F112" s="208"/>
    </row>
    <row r="113" spans="1:6" ht="15">
      <c r="A113" s="193"/>
      <c r="B113" s="193"/>
      <c r="C113" s="193"/>
      <c r="D113" s="193"/>
      <c r="E113" s="193"/>
      <c r="F113" s="208"/>
    </row>
    <row r="114" spans="1:6" ht="15">
      <c r="A114" s="193"/>
      <c r="B114" s="193"/>
      <c r="C114" s="193"/>
      <c r="D114" s="193"/>
      <c r="E114" s="193"/>
      <c r="F114" s="208"/>
    </row>
    <row r="115" spans="1:6" ht="15">
      <c r="A115" s="193"/>
      <c r="B115" s="193"/>
      <c r="C115" s="193"/>
      <c r="D115" s="193"/>
      <c r="E115" s="193"/>
      <c r="F115" s="208"/>
    </row>
    <row r="116" spans="1:6" ht="15">
      <c r="A116" s="193"/>
      <c r="B116" s="193"/>
      <c r="C116" s="193"/>
      <c r="D116" s="193"/>
      <c r="E116" s="193"/>
      <c r="F116" s="208"/>
    </row>
    <row r="117" spans="1:6" ht="15">
      <c r="A117" s="193"/>
      <c r="B117" s="193"/>
      <c r="C117" s="193"/>
      <c r="D117" s="193"/>
      <c r="E117" s="193"/>
      <c r="F117" s="208"/>
    </row>
    <row r="118" spans="1:6" ht="15">
      <c r="A118" s="193"/>
      <c r="B118" s="193"/>
      <c r="C118" s="193"/>
      <c r="D118" s="193"/>
      <c r="E118" s="193"/>
      <c r="F118" s="208"/>
    </row>
    <row r="119" spans="1:6" ht="15">
      <c r="A119" s="193"/>
      <c r="B119" s="193"/>
      <c r="C119" s="193"/>
      <c r="D119" s="193"/>
      <c r="E119" s="193"/>
      <c r="F119" s="208"/>
    </row>
    <row r="120" spans="1:6" ht="15">
      <c r="A120" s="193"/>
      <c r="B120" s="193"/>
      <c r="C120" s="193"/>
      <c r="D120" s="193"/>
      <c r="E120" s="193"/>
      <c r="F120" s="208"/>
    </row>
    <row r="121" spans="1:6" ht="15">
      <c r="A121" s="193"/>
      <c r="B121" s="193"/>
      <c r="C121" s="193"/>
      <c r="D121" s="193"/>
      <c r="E121" s="193"/>
      <c r="F121" s="208"/>
    </row>
    <row r="122" spans="1:6" ht="15">
      <c r="A122" s="193"/>
      <c r="B122" s="193"/>
      <c r="C122" s="193"/>
      <c r="D122" s="193"/>
      <c r="E122" s="193"/>
      <c r="F122" s="208"/>
    </row>
    <row r="123" spans="1:6" ht="15">
      <c r="A123" s="193"/>
      <c r="B123" s="193"/>
      <c r="C123" s="193"/>
      <c r="D123" s="193"/>
      <c r="E123" s="193"/>
      <c r="F123" s="208"/>
    </row>
    <row r="124" spans="1:6" ht="15">
      <c r="A124" s="193"/>
      <c r="B124" s="193"/>
      <c r="C124" s="193"/>
      <c r="D124" s="193"/>
      <c r="E124" s="193"/>
      <c r="F124" s="208"/>
    </row>
    <row r="125" spans="1:6" ht="15">
      <c r="A125" s="193"/>
      <c r="B125" s="193"/>
      <c r="C125" s="193"/>
      <c r="D125" s="193"/>
      <c r="E125" s="193"/>
      <c r="F125" s="208"/>
    </row>
    <row r="126" spans="1:6" ht="15">
      <c r="A126" s="193"/>
      <c r="B126" s="193"/>
      <c r="C126" s="193"/>
      <c r="D126" s="193"/>
      <c r="E126" s="193"/>
      <c r="F126" s="208"/>
    </row>
    <row r="127" spans="1:6" ht="15">
      <c r="A127" s="193"/>
      <c r="B127" s="193"/>
      <c r="C127" s="193"/>
      <c r="D127" s="193"/>
      <c r="E127" s="193"/>
      <c r="F127" s="208"/>
    </row>
    <row r="128" spans="1:6" ht="15">
      <c r="A128" s="193"/>
      <c r="B128" s="193"/>
      <c r="C128" s="193"/>
      <c r="D128" s="193"/>
      <c r="E128" s="193"/>
      <c r="F128" s="208"/>
    </row>
    <row r="129" spans="1:6" ht="15">
      <c r="A129" s="193"/>
      <c r="B129" s="193"/>
      <c r="C129" s="193"/>
      <c r="D129" s="193"/>
      <c r="E129" s="193"/>
      <c r="F129" s="208"/>
    </row>
    <row r="130" spans="1:6" ht="15">
      <c r="A130" s="193"/>
      <c r="B130" s="193"/>
      <c r="C130" s="193"/>
      <c r="D130" s="193"/>
      <c r="E130" s="193"/>
      <c r="F130" s="208"/>
    </row>
    <row r="131" spans="1:6" ht="15">
      <c r="A131" s="193"/>
      <c r="B131" s="193"/>
      <c r="C131" s="193"/>
      <c r="D131" s="193"/>
      <c r="E131" s="193"/>
      <c r="F131" s="208"/>
    </row>
    <row r="132" spans="1:6" ht="15">
      <c r="A132" s="193"/>
      <c r="B132" s="193"/>
      <c r="C132" s="193"/>
      <c r="D132" s="193"/>
      <c r="E132" s="193"/>
      <c r="F132" s="208"/>
    </row>
    <row r="133" spans="1:6" ht="15">
      <c r="A133" s="193"/>
      <c r="B133" s="193"/>
      <c r="C133" s="193"/>
      <c r="D133" s="193"/>
      <c r="E133" s="193"/>
      <c r="F133" s="208"/>
    </row>
    <row r="134" spans="1:6" ht="15">
      <c r="A134" s="193"/>
      <c r="B134" s="193"/>
      <c r="C134" s="193"/>
      <c r="D134" s="193"/>
      <c r="E134" s="193"/>
      <c r="F134" s="208"/>
    </row>
    <row r="135" spans="1:6" ht="15">
      <c r="A135" s="193"/>
      <c r="B135" s="193"/>
      <c r="C135" s="193"/>
      <c r="D135" s="193"/>
      <c r="E135" s="193"/>
      <c r="F135" s="208"/>
    </row>
    <row r="136" spans="1:6" ht="15">
      <c r="A136" s="193"/>
      <c r="B136" s="193"/>
      <c r="C136" s="193"/>
      <c r="D136" s="193"/>
      <c r="E136" s="193"/>
      <c r="F136" s="208"/>
    </row>
    <row r="137" spans="1:6" ht="15">
      <c r="A137" s="193"/>
      <c r="B137" s="193"/>
      <c r="C137" s="193"/>
      <c r="D137" s="193"/>
      <c r="E137" s="193"/>
      <c r="F137" s="208"/>
    </row>
    <row r="138" spans="1:6" ht="15">
      <c r="A138" s="193"/>
      <c r="B138" s="193"/>
      <c r="C138" s="193"/>
      <c r="D138" s="193"/>
      <c r="E138" s="193"/>
      <c r="F138" s="208"/>
    </row>
    <row r="139" spans="1:6" ht="15">
      <c r="A139" s="193"/>
      <c r="B139" s="193"/>
      <c r="C139" s="193"/>
      <c r="D139" s="193"/>
      <c r="E139" s="193"/>
      <c r="F139" s="208"/>
    </row>
    <row r="140" spans="1:6" ht="15">
      <c r="A140" s="193"/>
      <c r="B140" s="193"/>
      <c r="C140" s="193"/>
      <c r="D140" s="193"/>
      <c r="E140" s="193"/>
      <c r="F140" s="208"/>
    </row>
    <row r="141" spans="1:6" ht="15">
      <c r="A141" s="193"/>
      <c r="B141" s="193"/>
      <c r="C141" s="193"/>
      <c r="D141" s="193"/>
      <c r="E141" s="193"/>
      <c r="F141" s="208"/>
    </row>
    <row r="142" spans="1:6" ht="15">
      <c r="A142" s="193"/>
      <c r="B142" s="193"/>
      <c r="C142" s="193"/>
      <c r="D142" s="193"/>
      <c r="E142" s="193"/>
      <c r="F142" s="208"/>
    </row>
    <row r="143" spans="1:6" ht="15">
      <c r="A143" s="193"/>
      <c r="B143" s="193"/>
      <c r="C143" s="193"/>
      <c r="D143" s="193"/>
      <c r="E143" s="193"/>
      <c r="F143" s="208"/>
    </row>
    <row r="144" spans="1:6" ht="15">
      <c r="A144" s="193"/>
      <c r="B144" s="193"/>
      <c r="C144" s="193"/>
      <c r="D144" s="193"/>
      <c r="E144" s="193"/>
      <c r="F144" s="208"/>
    </row>
    <row r="145" spans="1:6" ht="15">
      <c r="A145" s="193"/>
      <c r="B145" s="193"/>
      <c r="C145" s="193"/>
      <c r="D145" s="193"/>
      <c r="E145" s="193"/>
      <c r="F145" s="208"/>
    </row>
    <row r="146" spans="1:6" ht="15">
      <c r="A146" s="193"/>
      <c r="B146" s="193"/>
      <c r="C146" s="193"/>
      <c r="D146" s="193"/>
      <c r="E146" s="193"/>
      <c r="F146" s="208"/>
    </row>
    <row r="147" spans="1:6" ht="15">
      <c r="A147" s="193"/>
      <c r="B147" s="193"/>
      <c r="C147" s="193"/>
      <c r="D147" s="193"/>
      <c r="E147" s="193"/>
      <c r="F147" s="208"/>
    </row>
    <row r="148" spans="1:6" ht="15">
      <c r="A148" s="193"/>
      <c r="B148" s="193"/>
      <c r="C148" s="193"/>
      <c r="D148" s="193"/>
      <c r="E148" s="193"/>
      <c r="F148" s="208"/>
    </row>
    <row r="149" spans="1:6" ht="15">
      <c r="A149" s="193"/>
      <c r="B149" s="193"/>
      <c r="C149" s="193"/>
      <c r="D149" s="193"/>
      <c r="E149" s="193"/>
      <c r="F149" s="208"/>
    </row>
    <row r="150" spans="1:6" ht="15">
      <c r="A150" s="193"/>
      <c r="B150" s="193"/>
      <c r="C150" s="193"/>
      <c r="D150" s="193"/>
      <c r="E150" s="193"/>
      <c r="F150" s="208"/>
    </row>
    <row r="151" spans="1:6" ht="15">
      <c r="A151" s="193"/>
      <c r="B151" s="193"/>
      <c r="C151" s="193"/>
      <c r="D151" s="193"/>
      <c r="E151" s="193"/>
      <c r="F151" s="208"/>
    </row>
    <row r="152" spans="1:6" ht="15">
      <c r="A152" s="193"/>
      <c r="B152" s="193"/>
      <c r="C152" s="193"/>
      <c r="D152" s="193"/>
      <c r="E152" s="193"/>
      <c r="F152" s="208"/>
    </row>
    <row r="153" spans="1:6" ht="15">
      <c r="A153" s="193"/>
      <c r="B153" s="193"/>
      <c r="C153" s="193"/>
      <c r="D153" s="193"/>
      <c r="E153" s="193"/>
      <c r="F153" s="208"/>
    </row>
    <row r="154" spans="1:6" ht="15">
      <c r="A154" s="193"/>
      <c r="B154" s="193"/>
      <c r="C154" s="193"/>
      <c r="D154" s="193"/>
      <c r="E154" s="193"/>
      <c r="F154" s="208"/>
    </row>
    <row r="155" spans="1:6" ht="15">
      <c r="A155" s="193"/>
      <c r="B155" s="193"/>
      <c r="C155" s="193"/>
      <c r="D155" s="193"/>
      <c r="E155" s="193"/>
      <c r="F155" s="208"/>
    </row>
    <row r="156" spans="1:6" ht="15">
      <c r="A156" s="193"/>
      <c r="B156" s="193"/>
      <c r="C156" s="193"/>
      <c r="D156" s="193"/>
      <c r="E156" s="193"/>
      <c r="F156" s="208"/>
    </row>
    <row r="157" spans="1:6" ht="15">
      <c r="A157" s="193"/>
      <c r="B157" s="193"/>
      <c r="C157" s="193"/>
      <c r="D157" s="193"/>
      <c r="E157" s="193"/>
      <c r="F157" s="208"/>
    </row>
    <row r="158" spans="1:6" ht="15">
      <c r="A158" s="193"/>
      <c r="B158" s="193"/>
      <c r="C158" s="193"/>
      <c r="D158" s="193"/>
      <c r="E158" s="193"/>
      <c r="F158" s="208"/>
    </row>
    <row r="159" spans="1:6" ht="15">
      <c r="A159" s="193"/>
      <c r="B159" s="193"/>
      <c r="C159" s="193"/>
      <c r="D159" s="193"/>
      <c r="E159" s="193"/>
      <c r="F159" s="208"/>
    </row>
    <row r="160" spans="1:6" ht="15">
      <c r="A160" s="193"/>
      <c r="B160" s="193"/>
      <c r="C160" s="193"/>
      <c r="D160" s="193"/>
      <c r="E160" s="193"/>
      <c r="F160" s="208"/>
    </row>
    <row r="161" spans="1:6" ht="15">
      <c r="A161" s="193"/>
      <c r="B161" s="193"/>
      <c r="C161" s="193"/>
      <c r="D161" s="193"/>
      <c r="E161" s="193"/>
      <c r="F161" s="208"/>
    </row>
    <row r="162" spans="1:6" ht="15">
      <c r="A162" s="193"/>
      <c r="B162" s="193"/>
      <c r="C162" s="193"/>
      <c r="D162" s="193"/>
      <c r="E162" s="193"/>
      <c r="F162" s="208"/>
    </row>
    <row r="163" spans="1:6" ht="15">
      <c r="A163" s="193"/>
      <c r="B163" s="193"/>
      <c r="C163" s="193"/>
      <c r="D163" s="193"/>
      <c r="E163" s="193"/>
      <c r="F163" s="208"/>
    </row>
    <row r="164" spans="1:6" ht="15">
      <c r="A164" s="193"/>
      <c r="B164" s="193"/>
      <c r="C164" s="193"/>
      <c r="D164" s="193"/>
      <c r="E164" s="193"/>
      <c r="F164" s="208"/>
    </row>
    <row r="165" spans="1:6" ht="15">
      <c r="A165" s="193"/>
      <c r="B165" s="193"/>
      <c r="C165" s="193"/>
      <c r="D165" s="193"/>
      <c r="E165" s="193"/>
      <c r="F165" s="208"/>
    </row>
    <row r="166" spans="1:6" ht="15">
      <c r="A166" s="193"/>
      <c r="B166" s="193"/>
      <c r="C166" s="193"/>
      <c r="D166" s="193"/>
      <c r="E166" s="193"/>
      <c r="F166" s="208"/>
    </row>
    <row r="167" spans="1:6" ht="15">
      <c r="A167" s="193"/>
      <c r="B167" s="193"/>
      <c r="C167" s="193"/>
      <c r="D167" s="193"/>
      <c r="E167" s="193"/>
      <c r="F167" s="208"/>
    </row>
    <row r="168" spans="1:6" ht="15">
      <c r="A168" s="193"/>
      <c r="B168" s="193"/>
      <c r="C168" s="193"/>
      <c r="D168" s="193"/>
      <c r="E168" s="193"/>
      <c r="F168" s="208"/>
    </row>
    <row r="169" spans="1:6" ht="15">
      <c r="A169" s="193"/>
      <c r="B169" s="193"/>
      <c r="C169" s="193"/>
      <c r="D169" s="193"/>
      <c r="E169" s="193"/>
      <c r="F169" s="208"/>
    </row>
    <row r="170" spans="1:6" ht="15">
      <c r="A170" s="193"/>
      <c r="B170" s="193"/>
      <c r="C170" s="193"/>
      <c r="D170" s="193"/>
      <c r="E170" s="193"/>
      <c r="F170" s="208"/>
    </row>
    <row r="171" spans="1:6" ht="15">
      <c r="A171" s="193"/>
      <c r="B171" s="193"/>
      <c r="C171" s="193"/>
      <c r="D171" s="193"/>
      <c r="E171" s="193"/>
      <c r="F171" s="208"/>
    </row>
    <row r="172" spans="1:6" ht="15">
      <c r="A172" s="193"/>
      <c r="B172" s="193"/>
      <c r="C172" s="193"/>
      <c r="D172" s="193"/>
      <c r="E172" s="193"/>
      <c r="F172" s="208"/>
    </row>
    <row r="173" spans="1:6" ht="15">
      <c r="A173" s="193"/>
      <c r="B173" s="193"/>
      <c r="C173" s="193"/>
      <c r="D173" s="193"/>
      <c r="E173" s="193"/>
      <c r="F173" s="208"/>
    </row>
    <row r="174" spans="1:6" ht="15">
      <c r="A174" s="193"/>
      <c r="B174" s="193"/>
      <c r="C174" s="193"/>
      <c r="D174" s="193"/>
      <c r="E174" s="193"/>
      <c r="F174" s="208"/>
    </row>
    <row r="175" spans="1:6" ht="15">
      <c r="A175" s="193"/>
      <c r="B175" s="193"/>
      <c r="C175" s="193"/>
      <c r="D175" s="193"/>
      <c r="E175" s="193"/>
      <c r="F175" s="208"/>
    </row>
    <row r="176" spans="1:6" ht="15">
      <c r="A176" s="193"/>
      <c r="B176" s="193"/>
      <c r="C176" s="193"/>
      <c r="D176" s="193"/>
      <c r="E176" s="193"/>
      <c r="F176" s="208"/>
    </row>
    <row r="177" spans="1:6" ht="15">
      <c r="A177" s="193"/>
      <c r="B177" s="193"/>
      <c r="C177" s="193"/>
      <c r="D177" s="193"/>
      <c r="E177" s="193"/>
      <c r="F177" s="208"/>
    </row>
    <row r="178" spans="1:6" ht="15">
      <c r="A178" s="193"/>
      <c r="B178" s="193"/>
      <c r="C178" s="193"/>
      <c r="D178" s="193"/>
      <c r="E178" s="193"/>
      <c r="F178" s="208"/>
    </row>
    <row r="179" spans="1:6" ht="15">
      <c r="A179" s="193"/>
      <c r="B179" s="193"/>
      <c r="C179" s="193"/>
      <c r="D179" s="193"/>
      <c r="E179" s="193"/>
      <c r="F179" s="208"/>
    </row>
    <row r="180" spans="1:6" ht="15">
      <c r="A180" s="193"/>
      <c r="B180" s="193"/>
      <c r="C180" s="193"/>
      <c r="D180" s="193"/>
      <c r="E180" s="193"/>
      <c r="F180" s="208"/>
    </row>
    <row r="181" spans="1:6" ht="15">
      <c r="A181" s="193"/>
      <c r="B181" s="193"/>
      <c r="C181" s="193"/>
      <c r="D181" s="193"/>
      <c r="E181" s="193"/>
      <c r="F181" s="208"/>
    </row>
    <row r="182" spans="1:6" ht="15">
      <c r="A182" s="193"/>
      <c r="B182" s="193"/>
      <c r="C182" s="193"/>
      <c r="D182" s="193"/>
      <c r="E182" s="193"/>
      <c r="F182" s="208"/>
    </row>
    <row r="183" spans="1:6" ht="15">
      <c r="A183" s="193"/>
      <c r="B183" s="193"/>
      <c r="C183" s="193"/>
      <c r="D183" s="193"/>
      <c r="E183" s="193"/>
      <c r="F183" s="208"/>
    </row>
    <row r="184" spans="1:6" ht="15">
      <c r="A184" s="193"/>
      <c r="B184" s="193"/>
      <c r="C184" s="193"/>
      <c r="D184" s="193"/>
      <c r="E184" s="193"/>
      <c r="F184" s="208"/>
    </row>
    <row r="185" spans="1:6" ht="15">
      <c r="A185" s="193"/>
      <c r="B185" s="193"/>
      <c r="C185" s="193"/>
      <c r="D185" s="193"/>
      <c r="E185" s="193"/>
      <c r="F185" s="208"/>
    </row>
    <row r="186" spans="1:6" ht="15">
      <c r="A186" s="193"/>
      <c r="B186" s="193"/>
      <c r="C186" s="193"/>
      <c r="D186" s="193"/>
      <c r="E186" s="193"/>
      <c r="F186" s="208"/>
    </row>
    <row r="187" spans="1:6" ht="15">
      <c r="A187" s="193"/>
      <c r="B187" s="193"/>
      <c r="C187" s="193"/>
      <c r="D187" s="193"/>
      <c r="E187" s="193"/>
      <c r="F187" s="208"/>
    </row>
    <row r="188" spans="1:6" ht="15">
      <c r="A188" s="193"/>
      <c r="B188" s="193"/>
      <c r="C188" s="193"/>
      <c r="D188" s="193"/>
      <c r="E188" s="193"/>
      <c r="F188" s="208"/>
    </row>
    <row r="189" spans="1:6" ht="15">
      <c r="A189" s="193"/>
      <c r="B189" s="193"/>
      <c r="C189" s="193"/>
      <c r="D189" s="193"/>
      <c r="E189" s="193"/>
      <c r="F189" s="208"/>
    </row>
    <row r="190" spans="1:6" ht="15">
      <c r="A190" s="193"/>
      <c r="B190" s="193"/>
      <c r="C190" s="193"/>
      <c r="D190" s="193"/>
      <c r="E190" s="193"/>
      <c r="F190" s="208"/>
    </row>
    <row r="191" spans="1:6" ht="15">
      <c r="A191" s="193"/>
      <c r="B191" s="193"/>
      <c r="C191" s="193"/>
      <c r="D191" s="193"/>
      <c r="E191" s="193"/>
      <c r="F191" s="208"/>
    </row>
    <row r="192" spans="1:6" ht="15">
      <c r="A192" s="193"/>
      <c r="B192" s="193"/>
      <c r="C192" s="193"/>
      <c r="D192" s="193"/>
      <c r="E192" s="193"/>
      <c r="F192" s="208"/>
    </row>
    <row r="193" spans="1:6" ht="15">
      <c r="A193" s="193"/>
      <c r="B193" s="193"/>
      <c r="C193" s="193"/>
      <c r="D193" s="193"/>
      <c r="E193" s="193"/>
      <c r="F193" s="208"/>
    </row>
    <row r="194" spans="1:6" ht="15">
      <c r="A194" s="193"/>
      <c r="B194" s="193"/>
      <c r="C194" s="193"/>
      <c r="D194" s="193"/>
      <c r="E194" s="193"/>
      <c r="F194" s="208"/>
    </row>
    <row r="195" spans="1:6" ht="15">
      <c r="A195" s="193"/>
      <c r="B195" s="193"/>
      <c r="C195" s="193"/>
      <c r="D195" s="193"/>
      <c r="E195" s="193"/>
      <c r="F195" s="208"/>
    </row>
    <row r="196" spans="1:6" ht="15">
      <c r="A196" s="193"/>
      <c r="B196" s="193"/>
      <c r="C196" s="193"/>
      <c r="D196" s="193"/>
      <c r="E196" s="193"/>
      <c r="F196" s="208"/>
    </row>
    <row r="197" spans="1:6" ht="15">
      <c r="A197" s="193"/>
      <c r="B197" s="193"/>
      <c r="C197" s="193"/>
      <c r="D197" s="193"/>
      <c r="E197" s="193"/>
      <c r="F197" s="208"/>
    </row>
    <row r="198" spans="1:6" ht="15">
      <c r="A198" s="193"/>
      <c r="B198" s="193"/>
      <c r="C198" s="193"/>
      <c r="D198" s="193"/>
      <c r="E198" s="193"/>
      <c r="F198" s="208"/>
    </row>
    <row r="199" spans="1:6" ht="15">
      <c r="A199" s="193"/>
      <c r="B199" s="193"/>
      <c r="C199" s="193"/>
      <c r="D199" s="193"/>
      <c r="E199" s="193"/>
      <c r="F199" s="208"/>
    </row>
    <row r="200" spans="1:6" ht="15">
      <c r="A200" s="193"/>
      <c r="B200" s="193"/>
      <c r="C200" s="193"/>
      <c r="D200" s="193"/>
      <c r="E200" s="193"/>
      <c r="F200" s="208"/>
    </row>
    <row r="201" spans="1:6" ht="15">
      <c r="A201" s="193"/>
      <c r="B201" s="193"/>
      <c r="C201" s="193"/>
      <c r="D201" s="193"/>
      <c r="E201" s="193"/>
      <c r="F201" s="208"/>
    </row>
    <row r="202" spans="1:6" ht="15">
      <c r="A202" s="193"/>
      <c r="B202" s="193"/>
      <c r="C202" s="193"/>
      <c r="D202" s="193"/>
      <c r="E202" s="193"/>
      <c r="F202" s="208"/>
    </row>
    <row r="203" spans="1:6" ht="15">
      <c r="A203" s="193"/>
      <c r="B203" s="193"/>
      <c r="C203" s="193"/>
      <c r="D203" s="193"/>
      <c r="E203" s="193"/>
      <c r="F203" s="208"/>
    </row>
    <row r="204" spans="1:6" ht="15">
      <c r="A204" s="193"/>
      <c r="B204" s="193"/>
      <c r="C204" s="193"/>
      <c r="D204" s="193"/>
      <c r="E204" s="193"/>
      <c r="F204" s="208"/>
    </row>
    <row r="205" spans="1:6" ht="15">
      <c r="A205" s="193"/>
      <c r="B205" s="193"/>
      <c r="C205" s="193"/>
      <c r="D205" s="193"/>
      <c r="E205" s="193"/>
      <c r="F205" s="208"/>
    </row>
    <row r="206" spans="1:6" ht="15">
      <c r="A206" s="193"/>
      <c r="B206" s="193"/>
      <c r="C206" s="193"/>
      <c r="D206" s="193"/>
      <c r="E206" s="193"/>
      <c r="F206" s="208"/>
    </row>
    <row r="207" spans="1:6" ht="15">
      <c r="A207" s="193"/>
      <c r="B207" s="193"/>
      <c r="C207" s="193"/>
      <c r="D207" s="193"/>
      <c r="E207" s="193"/>
      <c r="F207" s="208"/>
    </row>
    <row r="208" spans="1:6" ht="15">
      <c r="A208" s="193"/>
      <c r="B208" s="193"/>
      <c r="C208" s="193"/>
      <c r="D208" s="193"/>
      <c r="E208" s="193"/>
      <c r="F208" s="208"/>
    </row>
    <row r="209" spans="1:6" ht="15">
      <c r="A209" s="193"/>
      <c r="B209" s="193"/>
      <c r="C209" s="193"/>
      <c r="D209" s="193"/>
      <c r="E209" s="193"/>
      <c r="F209" s="208"/>
    </row>
    <row r="210" spans="1:6" ht="15">
      <c r="A210" s="193"/>
      <c r="B210" s="193"/>
      <c r="C210" s="193"/>
      <c r="D210" s="193"/>
      <c r="E210" s="193"/>
      <c r="F210" s="208"/>
    </row>
    <row r="211" spans="1:6" ht="15">
      <c r="A211" s="193"/>
      <c r="B211" s="193"/>
      <c r="C211" s="193"/>
      <c r="D211" s="193"/>
      <c r="E211" s="193"/>
      <c r="F211" s="208"/>
    </row>
    <row r="212" spans="1:6" ht="15">
      <c r="A212" s="193"/>
      <c r="B212" s="193"/>
      <c r="C212" s="193"/>
      <c r="D212" s="193"/>
      <c r="E212" s="193"/>
      <c r="F212" s="208"/>
    </row>
    <row r="213" spans="1:6" ht="15">
      <c r="A213" s="193"/>
      <c r="B213" s="193"/>
      <c r="C213" s="193"/>
      <c r="D213" s="193"/>
      <c r="E213" s="193"/>
      <c r="F213" s="208"/>
    </row>
    <row r="214" spans="1:6" ht="15">
      <c r="A214" s="193"/>
      <c r="B214" s="193"/>
      <c r="C214" s="193"/>
      <c r="D214" s="193"/>
      <c r="E214" s="193"/>
      <c r="F214" s="208"/>
    </row>
    <row r="215" spans="1:6" ht="15">
      <c r="A215" s="193"/>
      <c r="B215" s="193"/>
      <c r="C215" s="193"/>
      <c r="D215" s="193"/>
      <c r="E215" s="193"/>
      <c r="F215" s="208"/>
    </row>
    <row r="216" spans="1:6" ht="15">
      <c r="A216" s="193"/>
      <c r="B216" s="193"/>
      <c r="C216" s="193"/>
      <c r="D216" s="193"/>
      <c r="E216" s="193"/>
      <c r="F216" s="208"/>
    </row>
    <row r="217" spans="1:6" ht="15">
      <c r="A217" s="193"/>
      <c r="B217" s="193"/>
      <c r="C217" s="193"/>
      <c r="D217" s="193"/>
      <c r="E217" s="193"/>
      <c r="F217" s="208"/>
    </row>
    <row r="218" spans="1:6" ht="15">
      <c r="A218" s="193"/>
      <c r="B218" s="193"/>
      <c r="C218" s="193"/>
      <c r="D218" s="193"/>
      <c r="E218" s="193"/>
      <c r="F218" s="208"/>
    </row>
    <row r="219" spans="1:6" ht="15">
      <c r="A219" s="193"/>
      <c r="B219" s="193"/>
      <c r="C219" s="193"/>
      <c r="D219" s="193"/>
      <c r="E219" s="193"/>
      <c r="F219" s="208"/>
    </row>
    <row r="220" spans="1:6" ht="15">
      <c r="A220" s="193"/>
      <c r="B220" s="193"/>
      <c r="C220" s="193"/>
      <c r="D220" s="193"/>
      <c r="E220" s="193"/>
      <c r="F220" s="208"/>
    </row>
    <row r="221" spans="1:6" ht="15">
      <c r="A221" s="193"/>
      <c r="B221" s="193"/>
      <c r="C221" s="193"/>
      <c r="D221" s="193"/>
      <c r="E221" s="193"/>
      <c r="F221" s="208"/>
    </row>
    <row r="222" spans="1:6" ht="15">
      <c r="A222" s="193"/>
      <c r="B222" s="193"/>
      <c r="C222" s="193"/>
      <c r="D222" s="193"/>
      <c r="E222" s="193"/>
      <c r="F222" s="208"/>
    </row>
    <row r="223" spans="1:6" ht="15">
      <c r="A223" s="193"/>
      <c r="B223" s="193"/>
      <c r="C223" s="193"/>
      <c r="D223" s="193"/>
      <c r="E223" s="193"/>
      <c r="F223" s="208"/>
    </row>
    <row r="224" spans="1:6" ht="15">
      <c r="A224" s="193"/>
      <c r="B224" s="193"/>
      <c r="C224" s="193"/>
      <c r="D224" s="193"/>
      <c r="E224" s="193"/>
      <c r="F224" s="208"/>
    </row>
    <row r="225" spans="1:6" ht="15">
      <c r="A225" s="193"/>
      <c r="B225" s="193"/>
      <c r="C225" s="193"/>
      <c r="D225" s="193"/>
      <c r="E225" s="193"/>
      <c r="F225" s="208"/>
    </row>
    <row r="226" spans="1:6" ht="15">
      <c r="A226" s="193"/>
      <c r="B226" s="193"/>
      <c r="C226" s="193"/>
      <c r="D226" s="193"/>
      <c r="E226" s="193"/>
      <c r="F226" s="208"/>
    </row>
    <row r="227" spans="1:6" ht="15">
      <c r="A227" s="193"/>
      <c r="B227" s="193"/>
      <c r="C227" s="193"/>
      <c r="D227" s="193"/>
      <c r="E227" s="193"/>
      <c r="F227" s="208"/>
    </row>
    <row r="228" spans="1:6" ht="15">
      <c r="A228" s="193"/>
      <c r="B228" s="193"/>
      <c r="C228" s="193"/>
      <c r="D228" s="193"/>
      <c r="E228" s="193"/>
      <c r="F228" s="208"/>
    </row>
    <row r="229" spans="1:6" ht="15">
      <c r="A229" s="193"/>
      <c r="B229" s="193"/>
      <c r="C229" s="193"/>
      <c r="D229" s="193"/>
      <c r="E229" s="193"/>
      <c r="F229" s="208"/>
    </row>
    <row r="230" spans="1:6" ht="15">
      <c r="A230" s="193"/>
      <c r="B230" s="193"/>
      <c r="C230" s="193"/>
      <c r="D230" s="193"/>
      <c r="E230" s="193"/>
      <c r="F230" s="208"/>
    </row>
    <row r="231" spans="1:6" ht="15">
      <c r="A231" s="193"/>
      <c r="B231" s="193"/>
      <c r="C231" s="193"/>
      <c r="D231" s="193"/>
      <c r="E231" s="193"/>
      <c r="F231" s="208"/>
    </row>
    <row r="232" spans="1:6" ht="15">
      <c r="A232" s="193"/>
      <c r="B232" s="193"/>
      <c r="C232" s="193"/>
      <c r="D232" s="193"/>
      <c r="E232" s="193"/>
      <c r="F232" s="208"/>
    </row>
    <row r="233" spans="1:6" ht="15">
      <c r="A233" s="193"/>
      <c r="B233" s="193"/>
      <c r="C233" s="193"/>
      <c r="D233" s="193"/>
      <c r="E233" s="193"/>
      <c r="F233" s="208"/>
    </row>
    <row r="234" spans="1:6" ht="15">
      <c r="A234" s="193"/>
      <c r="B234" s="193"/>
      <c r="C234" s="193"/>
      <c r="D234" s="193"/>
      <c r="E234" s="193"/>
      <c r="F234" s="208"/>
    </row>
    <row r="235" spans="1:6" ht="15">
      <c r="A235" s="193"/>
      <c r="B235" s="193"/>
      <c r="C235" s="193"/>
      <c r="D235" s="193"/>
      <c r="E235" s="193"/>
      <c r="F235" s="208"/>
    </row>
    <row r="236" spans="1:6" ht="15">
      <c r="A236" s="193"/>
      <c r="B236" s="193"/>
      <c r="C236" s="193"/>
      <c r="D236" s="193"/>
      <c r="E236" s="193"/>
      <c r="F236" s="208"/>
    </row>
    <row r="237" spans="1:6" ht="15">
      <c r="A237" s="193"/>
      <c r="B237" s="193"/>
      <c r="C237" s="193"/>
      <c r="D237" s="193"/>
      <c r="E237" s="193"/>
      <c r="F237" s="208"/>
    </row>
    <row r="238" spans="1:6" ht="15">
      <c r="A238" s="193"/>
      <c r="B238" s="193"/>
      <c r="C238" s="193"/>
      <c r="D238" s="193"/>
      <c r="E238" s="193"/>
      <c r="F238" s="208"/>
    </row>
    <row r="239" spans="1:6" ht="15">
      <c r="A239" s="193"/>
      <c r="B239" s="193"/>
      <c r="C239" s="193"/>
      <c r="D239" s="193"/>
      <c r="E239" s="193"/>
      <c r="F239" s="208"/>
    </row>
    <row r="240" spans="1:6" ht="15">
      <c r="A240" s="193"/>
      <c r="B240" s="193"/>
      <c r="C240" s="193"/>
      <c r="D240" s="193"/>
      <c r="E240" s="193"/>
      <c r="F240" s="208"/>
    </row>
    <row r="241" spans="1:6" ht="15">
      <c r="A241" s="193"/>
      <c r="B241" s="193"/>
      <c r="C241" s="193"/>
      <c r="D241" s="193"/>
      <c r="E241" s="193"/>
      <c r="F241" s="208"/>
    </row>
    <row r="242" spans="1:6" ht="15">
      <c r="A242" s="193"/>
      <c r="B242" s="193"/>
      <c r="C242" s="193"/>
      <c r="D242" s="193"/>
      <c r="E242" s="193"/>
      <c r="F242" s="208"/>
    </row>
    <row r="243" spans="1:6" ht="15">
      <c r="A243" s="193"/>
      <c r="B243" s="193"/>
      <c r="C243" s="193"/>
      <c r="D243" s="193"/>
      <c r="E243" s="193"/>
      <c r="F243" s="208"/>
    </row>
    <row r="244" spans="1:6" ht="15">
      <c r="A244" s="193"/>
      <c r="B244" s="193"/>
      <c r="C244" s="193"/>
      <c r="D244" s="193"/>
      <c r="E244" s="193"/>
      <c r="F244" s="208"/>
    </row>
    <row r="245" spans="1:6" ht="15">
      <c r="A245" s="193"/>
      <c r="B245" s="193"/>
      <c r="C245" s="193"/>
      <c r="D245" s="193"/>
      <c r="E245" s="193"/>
      <c r="F245" s="208"/>
    </row>
    <row r="246" spans="1:6" ht="15">
      <c r="A246" s="193"/>
      <c r="B246" s="193"/>
      <c r="C246" s="193"/>
      <c r="D246" s="193"/>
      <c r="E246" s="193"/>
      <c r="F246" s="208"/>
    </row>
    <row r="247" spans="1:6" ht="15">
      <c r="A247" s="193"/>
      <c r="B247" s="193"/>
      <c r="C247" s="193"/>
      <c r="D247" s="193"/>
      <c r="E247" s="193"/>
      <c r="F247" s="208"/>
    </row>
    <row r="248" spans="1:6" ht="15">
      <c r="A248" s="193"/>
      <c r="B248" s="193"/>
      <c r="C248" s="193"/>
      <c r="D248" s="193"/>
      <c r="E248" s="193"/>
      <c r="F248" s="208"/>
    </row>
    <row r="249" spans="1:6" ht="15">
      <c r="A249" s="193"/>
      <c r="B249" s="193"/>
      <c r="C249" s="193"/>
      <c r="D249" s="193"/>
      <c r="E249" s="193"/>
      <c r="F249" s="208"/>
    </row>
    <row r="250" spans="1:6" ht="15">
      <c r="A250" s="193"/>
      <c r="B250" s="193"/>
      <c r="C250" s="193"/>
      <c r="D250" s="193"/>
      <c r="E250" s="193"/>
      <c r="F250" s="208"/>
    </row>
    <row r="251" spans="1:6" ht="15">
      <c r="A251" s="193"/>
      <c r="B251" s="193"/>
      <c r="C251" s="193"/>
      <c r="D251" s="193"/>
      <c r="E251" s="193"/>
      <c r="F251" s="208"/>
    </row>
    <row r="252" spans="1:6" ht="15">
      <c r="A252" s="193"/>
      <c r="B252" s="193"/>
      <c r="C252" s="193"/>
      <c r="D252" s="193"/>
      <c r="E252" s="193"/>
      <c r="F252" s="208"/>
    </row>
    <row r="253" spans="1:6" ht="15">
      <c r="A253" s="193"/>
      <c r="B253" s="193"/>
      <c r="C253" s="193"/>
      <c r="D253" s="193"/>
      <c r="E253" s="193"/>
      <c r="F253" s="208"/>
    </row>
    <row r="254" spans="1:6" ht="15">
      <c r="A254" s="193"/>
      <c r="B254" s="193"/>
      <c r="C254" s="193"/>
      <c r="D254" s="193"/>
      <c r="E254" s="193"/>
      <c r="F254" s="208"/>
    </row>
    <row r="255" spans="1:6" ht="15">
      <c r="A255" s="193"/>
      <c r="B255" s="193"/>
      <c r="C255" s="193"/>
      <c r="D255" s="193"/>
      <c r="E255" s="193"/>
      <c r="F255" s="208"/>
    </row>
    <row r="256" spans="1:6" ht="15">
      <c r="A256" s="193"/>
      <c r="B256" s="193"/>
      <c r="C256" s="193"/>
      <c r="D256" s="193"/>
      <c r="E256" s="193"/>
      <c r="F256" s="208"/>
    </row>
    <row r="257" spans="1:6" ht="15">
      <c r="A257" s="193"/>
      <c r="B257" s="193"/>
      <c r="C257" s="193"/>
      <c r="D257" s="193"/>
      <c r="E257" s="193"/>
      <c r="F257" s="208"/>
    </row>
    <row r="258" spans="1:6" ht="15">
      <c r="A258" s="193"/>
      <c r="B258" s="193"/>
      <c r="C258" s="193"/>
      <c r="D258" s="193"/>
      <c r="E258" s="193"/>
      <c r="F258" s="208"/>
    </row>
    <row r="259" spans="1:6" ht="15">
      <c r="A259" s="193"/>
      <c r="B259" s="193"/>
      <c r="C259" s="193"/>
      <c r="D259" s="193"/>
      <c r="E259" s="193"/>
      <c r="F259" s="208"/>
    </row>
    <row r="260" spans="1:6" ht="15">
      <c r="A260" s="193"/>
      <c r="B260" s="193"/>
      <c r="C260" s="193"/>
      <c r="D260" s="193"/>
      <c r="E260" s="193"/>
      <c r="F260" s="208"/>
    </row>
    <row r="261" spans="1:6" ht="15">
      <c r="A261" s="193"/>
      <c r="B261" s="193"/>
      <c r="C261" s="193"/>
      <c r="D261" s="193"/>
      <c r="E261" s="193"/>
      <c r="F261" s="208"/>
    </row>
    <row r="262" spans="1:6" ht="15">
      <c r="A262" s="193"/>
      <c r="B262" s="193"/>
      <c r="C262" s="193"/>
      <c r="D262" s="193"/>
      <c r="E262" s="193"/>
      <c r="F262" s="208"/>
    </row>
    <row r="263" spans="1:6" ht="15">
      <c r="A263" s="193"/>
      <c r="B263" s="193"/>
      <c r="C263" s="193"/>
      <c r="D263" s="193"/>
      <c r="E263" s="193"/>
      <c r="F263" s="208"/>
    </row>
    <row r="264" spans="1:6" ht="15">
      <c r="A264" s="193"/>
      <c r="B264" s="193"/>
      <c r="C264" s="193"/>
      <c r="D264" s="193"/>
      <c r="E264" s="193"/>
      <c r="F264" s="208"/>
    </row>
    <row r="265" spans="1:6" ht="15">
      <c r="A265" s="193"/>
      <c r="B265" s="193"/>
      <c r="C265" s="193"/>
      <c r="D265" s="193"/>
      <c r="E265" s="193"/>
      <c r="F265" s="208"/>
    </row>
    <row r="266" spans="1:6" ht="15">
      <c r="A266" s="193"/>
      <c r="B266" s="193"/>
      <c r="C266" s="193"/>
      <c r="D266" s="193"/>
      <c r="E266" s="193"/>
      <c r="F266" s="208"/>
    </row>
    <row r="267" spans="1:6">
      <c r="A267" s="206"/>
      <c r="B267" s="206"/>
      <c r="C267" s="206"/>
      <c r="D267" s="206"/>
      <c r="E267" s="206"/>
      <c r="F267" s="206"/>
    </row>
    <row r="268" spans="1:6">
      <c r="A268" s="206"/>
      <c r="B268" s="206"/>
      <c r="C268" s="206"/>
      <c r="D268" s="206"/>
      <c r="E268" s="206"/>
      <c r="F268" s="206"/>
    </row>
    <row r="269" spans="1:6">
      <c r="A269" s="206"/>
      <c r="B269" s="206"/>
      <c r="C269" s="206"/>
      <c r="D269" s="206"/>
      <c r="E269" s="206"/>
      <c r="F269" s="206"/>
    </row>
    <row r="270" spans="1:6">
      <c r="A270" s="206"/>
      <c r="B270" s="206"/>
      <c r="C270" s="206"/>
      <c r="D270" s="206"/>
      <c r="E270" s="206"/>
      <c r="F270" s="206"/>
    </row>
    <row r="271" spans="1:6">
      <c r="A271" s="206"/>
      <c r="B271" s="206"/>
      <c r="C271" s="206"/>
      <c r="D271" s="206"/>
      <c r="E271" s="206"/>
      <c r="F271" s="206"/>
    </row>
    <row r="272" spans="1:6">
      <c r="A272" s="206"/>
      <c r="B272" s="206"/>
      <c r="C272" s="206"/>
      <c r="D272" s="206"/>
      <c r="E272" s="206"/>
      <c r="F272" s="206"/>
    </row>
    <row r="273" spans="1:6">
      <c r="A273" s="206"/>
      <c r="B273" s="206"/>
      <c r="C273" s="206"/>
      <c r="D273" s="206"/>
      <c r="E273" s="206"/>
      <c r="F273" s="206"/>
    </row>
    <row r="274" spans="1:6">
      <c r="A274" s="206"/>
      <c r="B274" s="206"/>
      <c r="C274" s="206"/>
      <c r="D274" s="206"/>
      <c r="E274" s="206"/>
      <c r="F274" s="206"/>
    </row>
    <row r="275" spans="1:6">
      <c r="A275" s="206"/>
      <c r="B275" s="206"/>
      <c r="C275" s="206"/>
      <c r="D275" s="206"/>
      <c r="E275" s="206"/>
      <c r="F275" s="206"/>
    </row>
    <row r="276" spans="1:6">
      <c r="A276" s="206"/>
      <c r="B276" s="206"/>
      <c r="C276" s="206"/>
      <c r="D276" s="206"/>
      <c r="E276" s="206"/>
      <c r="F276" s="206"/>
    </row>
    <row r="277" spans="1:6">
      <c r="A277" s="206"/>
      <c r="B277" s="206"/>
      <c r="C277" s="206"/>
      <c r="D277" s="206"/>
      <c r="E277" s="206"/>
      <c r="F277" s="206"/>
    </row>
    <row r="278" spans="1:6">
      <c r="A278" s="206"/>
      <c r="B278" s="206"/>
      <c r="C278" s="206"/>
      <c r="D278" s="206"/>
      <c r="E278" s="206"/>
      <c r="F278" s="206"/>
    </row>
    <row r="279" spans="1:6">
      <c r="A279" s="206"/>
      <c r="B279" s="206"/>
      <c r="C279" s="206"/>
      <c r="D279" s="206"/>
      <c r="E279" s="206"/>
      <c r="F279" s="206"/>
    </row>
    <row r="280" spans="1:6">
      <c r="A280" s="206"/>
      <c r="B280" s="206"/>
      <c r="C280" s="206"/>
      <c r="D280" s="206"/>
      <c r="E280" s="206"/>
      <c r="F280" s="206"/>
    </row>
    <row r="281" spans="1:6">
      <c r="A281" s="206"/>
      <c r="B281" s="206"/>
      <c r="C281" s="206"/>
      <c r="D281" s="206"/>
      <c r="E281" s="206"/>
      <c r="F281" s="206"/>
    </row>
    <row r="282" spans="1:6">
      <c r="A282" s="206"/>
      <c r="B282" s="206"/>
      <c r="C282" s="206"/>
      <c r="D282" s="206"/>
      <c r="E282" s="206"/>
      <c r="F282" s="206"/>
    </row>
    <row r="283" spans="1:6">
      <c r="A283" s="206"/>
      <c r="B283" s="206"/>
      <c r="C283" s="206"/>
      <c r="D283" s="206"/>
      <c r="E283" s="206"/>
      <c r="F283" s="206"/>
    </row>
    <row r="284" spans="1:6">
      <c r="A284" s="206"/>
      <c r="B284" s="206"/>
      <c r="C284" s="206"/>
      <c r="D284" s="206"/>
      <c r="E284" s="206"/>
      <c r="F284" s="206"/>
    </row>
    <row r="285" spans="1:6">
      <c r="A285" s="206"/>
      <c r="B285" s="206"/>
      <c r="C285" s="206"/>
      <c r="D285" s="206"/>
      <c r="E285" s="206"/>
      <c r="F285" s="206"/>
    </row>
    <row r="286" spans="1:6">
      <c r="A286" s="206"/>
      <c r="B286" s="206"/>
      <c r="C286" s="206"/>
      <c r="D286" s="206"/>
      <c r="E286" s="206"/>
      <c r="F286" s="206"/>
    </row>
    <row r="287" spans="1:6">
      <c r="A287" s="206"/>
      <c r="B287" s="206"/>
      <c r="C287" s="206"/>
      <c r="D287" s="206"/>
      <c r="E287" s="206"/>
      <c r="F287" s="206"/>
    </row>
    <row r="288" spans="1:6">
      <c r="A288" s="206"/>
      <c r="B288" s="206"/>
      <c r="C288" s="206"/>
      <c r="D288" s="206"/>
      <c r="E288" s="206"/>
      <c r="F288" s="206"/>
    </row>
    <row r="289" spans="1:6">
      <c r="A289" s="206"/>
      <c r="B289" s="206"/>
      <c r="C289" s="206"/>
      <c r="D289" s="206"/>
      <c r="E289" s="206"/>
      <c r="F289" s="206"/>
    </row>
    <row r="290" spans="1:6">
      <c r="A290" s="206"/>
      <c r="B290" s="206"/>
      <c r="C290" s="206"/>
      <c r="D290" s="206"/>
      <c r="E290" s="206"/>
      <c r="F290" s="206"/>
    </row>
    <row r="291" spans="1:6">
      <c r="A291" s="206"/>
      <c r="B291" s="206"/>
      <c r="C291" s="206"/>
      <c r="D291" s="206"/>
      <c r="E291" s="206"/>
      <c r="F291" s="206"/>
    </row>
    <row r="292" spans="1:6">
      <c r="A292" s="206"/>
      <c r="B292" s="206"/>
      <c r="C292" s="206"/>
      <c r="D292" s="206"/>
      <c r="E292" s="206"/>
      <c r="F292" s="206"/>
    </row>
    <row r="293" spans="1:6">
      <c r="A293" s="206"/>
      <c r="B293" s="206"/>
      <c r="C293" s="206"/>
      <c r="D293" s="206"/>
      <c r="E293" s="206"/>
      <c r="F293" s="206"/>
    </row>
    <row r="294" spans="1:6">
      <c r="A294" s="206"/>
      <c r="B294" s="206"/>
      <c r="C294" s="206"/>
      <c r="D294" s="206"/>
      <c r="E294" s="206"/>
      <c r="F294" s="206"/>
    </row>
    <row r="295" spans="1:6">
      <c r="A295" s="206"/>
      <c r="B295" s="206"/>
      <c r="C295" s="206"/>
      <c r="D295" s="206"/>
      <c r="E295" s="206"/>
      <c r="F295" s="206"/>
    </row>
    <row r="296" spans="1:6">
      <c r="A296" s="206"/>
      <c r="B296" s="206"/>
      <c r="C296" s="206"/>
      <c r="D296" s="206"/>
      <c r="E296" s="206"/>
      <c r="F296" s="206"/>
    </row>
    <row r="297" spans="1:6">
      <c r="A297" s="206"/>
      <c r="B297" s="206"/>
      <c r="C297" s="206"/>
      <c r="D297" s="206"/>
      <c r="E297" s="206"/>
      <c r="F297" s="206"/>
    </row>
    <row r="298" spans="1:6">
      <c r="A298" s="206"/>
      <c r="B298" s="206"/>
      <c r="C298" s="206"/>
      <c r="D298" s="206"/>
      <c r="E298" s="206"/>
      <c r="F298" s="206"/>
    </row>
    <row r="299" spans="1:6">
      <c r="A299" s="206"/>
      <c r="B299" s="206"/>
      <c r="C299" s="206"/>
      <c r="D299" s="206"/>
      <c r="E299" s="206"/>
      <c r="F299" s="206"/>
    </row>
    <row r="300" spans="1:6">
      <c r="A300" s="206"/>
      <c r="B300" s="206"/>
      <c r="C300" s="206"/>
      <c r="D300" s="206"/>
      <c r="E300" s="206"/>
      <c r="F300" s="206"/>
    </row>
    <row r="301" spans="1:6">
      <c r="A301" s="206"/>
      <c r="B301" s="206"/>
      <c r="C301" s="206"/>
      <c r="D301" s="206"/>
      <c r="E301" s="206"/>
      <c r="F301" s="206"/>
    </row>
    <row r="302" spans="1:6">
      <c r="A302" s="206"/>
      <c r="B302" s="206"/>
      <c r="C302" s="206"/>
      <c r="D302" s="206"/>
      <c r="E302" s="206"/>
      <c r="F302" s="206"/>
    </row>
    <row r="303" spans="1:6">
      <c r="A303" s="206"/>
      <c r="B303" s="206"/>
      <c r="C303" s="206"/>
      <c r="D303" s="206"/>
      <c r="E303" s="206"/>
      <c r="F303" s="206"/>
    </row>
    <row r="304" spans="1:6">
      <c r="A304" s="206"/>
      <c r="B304" s="206"/>
      <c r="C304" s="206"/>
      <c r="D304" s="206"/>
      <c r="E304" s="206"/>
      <c r="F304" s="206"/>
    </row>
    <row r="305" spans="1:6">
      <c r="A305" s="206"/>
      <c r="B305" s="206"/>
      <c r="C305" s="206"/>
      <c r="D305" s="206"/>
      <c r="E305" s="206"/>
      <c r="F305" s="206"/>
    </row>
    <row r="306" spans="1:6">
      <c r="A306" s="206"/>
      <c r="B306" s="206"/>
      <c r="C306" s="206"/>
      <c r="D306" s="206"/>
      <c r="E306" s="206"/>
      <c r="F306" s="206"/>
    </row>
    <row r="307" spans="1:6">
      <c r="A307" s="206"/>
      <c r="B307" s="206"/>
      <c r="C307" s="206"/>
      <c r="D307" s="206"/>
      <c r="E307" s="206"/>
      <c r="F307" s="206"/>
    </row>
    <row r="308" spans="1:6">
      <c r="A308" s="206"/>
      <c r="B308" s="206"/>
      <c r="C308" s="206"/>
      <c r="D308" s="206"/>
      <c r="E308" s="206"/>
      <c r="F308" s="206"/>
    </row>
    <row r="309" spans="1:6">
      <c r="A309" s="206"/>
      <c r="B309" s="206"/>
      <c r="C309" s="206"/>
      <c r="D309" s="206"/>
      <c r="E309" s="206"/>
      <c r="F309" s="206"/>
    </row>
    <row r="310" spans="1:6">
      <c r="A310" s="206"/>
      <c r="B310" s="206"/>
      <c r="C310" s="206"/>
      <c r="D310" s="206"/>
      <c r="E310" s="206"/>
      <c r="F310" s="206"/>
    </row>
    <row r="311" spans="1:6">
      <c r="A311" s="206"/>
      <c r="B311" s="206"/>
      <c r="C311" s="206"/>
      <c r="D311" s="206"/>
      <c r="E311" s="206"/>
      <c r="F311" s="206"/>
    </row>
    <row r="312" spans="1:6">
      <c r="A312" s="206"/>
      <c r="B312" s="206"/>
      <c r="C312" s="206"/>
      <c r="D312" s="206"/>
      <c r="E312" s="206"/>
      <c r="F312" s="206"/>
    </row>
    <row r="313" spans="1:6">
      <c r="A313" s="206"/>
      <c r="B313" s="206"/>
      <c r="C313" s="206"/>
      <c r="D313" s="206"/>
      <c r="E313" s="206"/>
      <c r="F313" s="206"/>
    </row>
    <row r="314" spans="1:6">
      <c r="A314" s="206"/>
      <c r="B314" s="206"/>
      <c r="C314" s="206"/>
      <c r="D314" s="206"/>
      <c r="E314" s="206"/>
      <c r="F314" s="206"/>
    </row>
    <row r="315" spans="1:6">
      <c r="A315" s="206"/>
      <c r="B315" s="206"/>
      <c r="C315" s="206"/>
      <c r="D315" s="206"/>
      <c r="E315" s="206"/>
      <c r="F315" s="206"/>
    </row>
    <row r="316" spans="1:6">
      <c r="A316" s="206"/>
      <c r="B316" s="206"/>
      <c r="C316" s="206"/>
      <c r="D316" s="206"/>
      <c r="E316" s="206"/>
      <c r="F316" s="206"/>
    </row>
    <row r="317" spans="1:6">
      <c r="A317" s="206"/>
      <c r="B317" s="206"/>
      <c r="C317" s="206"/>
      <c r="D317" s="206"/>
      <c r="E317" s="206"/>
      <c r="F317" s="206"/>
    </row>
    <row r="318" spans="1:6">
      <c r="A318" s="206"/>
      <c r="B318" s="206"/>
      <c r="C318" s="206"/>
      <c r="D318" s="206"/>
      <c r="E318" s="206"/>
      <c r="F318" s="206"/>
    </row>
    <row r="319" spans="1:6">
      <c r="A319" s="206"/>
      <c r="B319" s="206"/>
      <c r="C319" s="206"/>
      <c r="D319" s="206"/>
      <c r="E319" s="206"/>
      <c r="F319" s="206"/>
    </row>
    <row r="320" spans="1:6">
      <c r="A320" s="206"/>
      <c r="B320" s="206"/>
      <c r="C320" s="206"/>
      <c r="D320" s="206"/>
      <c r="E320" s="206"/>
      <c r="F320" s="206"/>
    </row>
    <row r="321" spans="1:6">
      <c r="A321" s="206"/>
      <c r="B321" s="206"/>
      <c r="C321" s="206"/>
      <c r="D321" s="206"/>
      <c r="E321" s="206"/>
      <c r="F321" s="206"/>
    </row>
    <row r="322" spans="1:6">
      <c r="A322" s="206"/>
      <c r="B322" s="206"/>
      <c r="C322" s="206"/>
      <c r="D322" s="206"/>
      <c r="E322" s="206"/>
      <c r="F322" s="206"/>
    </row>
    <row r="323" spans="1:6">
      <c r="A323" s="206"/>
      <c r="B323" s="206"/>
      <c r="C323" s="206"/>
      <c r="D323" s="206"/>
      <c r="E323" s="206"/>
      <c r="F323" s="206"/>
    </row>
    <row r="324" spans="1:6">
      <c r="A324" s="206"/>
      <c r="B324" s="206"/>
      <c r="C324" s="206"/>
      <c r="D324" s="206"/>
      <c r="E324" s="206"/>
      <c r="F324" s="206"/>
    </row>
    <row r="325" spans="1:6">
      <c r="A325" s="206"/>
      <c r="B325" s="206"/>
      <c r="C325" s="206"/>
      <c r="D325" s="206"/>
      <c r="E325" s="206"/>
      <c r="F325" s="206"/>
    </row>
    <row r="326" spans="1:6">
      <c r="A326" s="206"/>
      <c r="B326" s="206"/>
      <c r="C326" s="206"/>
      <c r="D326" s="206"/>
      <c r="E326" s="206"/>
      <c r="F326" s="206"/>
    </row>
    <row r="327" spans="1:6">
      <c r="A327" s="206"/>
      <c r="B327" s="206"/>
      <c r="C327" s="206"/>
      <c r="D327" s="206"/>
      <c r="E327" s="206"/>
      <c r="F327" s="206"/>
    </row>
    <row r="328" spans="1:6">
      <c r="A328" s="206"/>
      <c r="B328" s="206"/>
      <c r="C328" s="206"/>
      <c r="D328" s="206"/>
      <c r="E328" s="206"/>
      <c r="F328" s="206"/>
    </row>
    <row r="329" spans="1:6">
      <c r="A329" s="206"/>
      <c r="B329" s="206"/>
      <c r="C329" s="206"/>
      <c r="D329" s="206"/>
      <c r="E329" s="206"/>
      <c r="F329" s="206"/>
    </row>
    <row r="330" spans="1:6">
      <c r="A330" s="206"/>
      <c r="B330" s="206"/>
      <c r="C330" s="206"/>
      <c r="D330" s="206"/>
      <c r="E330" s="206"/>
      <c r="F330" s="206"/>
    </row>
    <row r="331" spans="1:6">
      <c r="A331" s="206"/>
      <c r="B331" s="206"/>
      <c r="C331" s="206"/>
      <c r="D331" s="206"/>
      <c r="E331" s="206"/>
      <c r="F331" s="206"/>
    </row>
    <row r="332" spans="1:6">
      <c r="A332" s="206"/>
      <c r="B332" s="206"/>
      <c r="C332" s="206"/>
      <c r="D332" s="206"/>
      <c r="E332" s="206"/>
      <c r="F332" s="206"/>
    </row>
    <row r="333" spans="1:6">
      <c r="A333" s="206"/>
      <c r="B333" s="206"/>
      <c r="C333" s="206"/>
      <c r="D333" s="206"/>
      <c r="E333" s="206"/>
      <c r="F333" s="206"/>
    </row>
    <row r="334" spans="1:6">
      <c r="A334" s="206"/>
      <c r="B334" s="206"/>
      <c r="C334" s="206"/>
      <c r="D334" s="206"/>
      <c r="E334" s="206"/>
      <c r="F334" s="206"/>
    </row>
    <row r="335" spans="1:6">
      <c r="A335" s="206"/>
      <c r="B335" s="206"/>
      <c r="C335" s="206"/>
      <c r="D335" s="206"/>
      <c r="E335" s="206"/>
      <c r="F335" s="206"/>
    </row>
    <row r="336" spans="1:6">
      <c r="A336" s="206"/>
      <c r="B336" s="206"/>
      <c r="C336" s="206"/>
      <c r="D336" s="206"/>
      <c r="E336" s="206"/>
      <c r="F336" s="206"/>
    </row>
    <row r="337" spans="1:6">
      <c r="A337" s="206"/>
      <c r="B337" s="206"/>
      <c r="C337" s="206"/>
      <c r="D337" s="206"/>
      <c r="E337" s="206"/>
      <c r="F337" s="206"/>
    </row>
    <row r="338" spans="1:6">
      <c r="A338" s="206"/>
      <c r="B338" s="206"/>
      <c r="C338" s="206"/>
      <c r="D338" s="206"/>
      <c r="E338" s="206"/>
      <c r="F338" s="206"/>
    </row>
    <row r="339" spans="1:6">
      <c r="A339" s="206"/>
      <c r="B339" s="206"/>
      <c r="C339" s="206"/>
      <c r="D339" s="206"/>
      <c r="E339" s="206"/>
      <c r="F339" s="206"/>
    </row>
    <row r="340" spans="1:6">
      <c r="A340" s="206"/>
      <c r="B340" s="206"/>
      <c r="C340" s="206"/>
      <c r="D340" s="206"/>
      <c r="E340" s="206"/>
      <c r="F340" s="206"/>
    </row>
    <row r="341" spans="1:6">
      <c r="A341" s="206"/>
      <c r="B341" s="206"/>
      <c r="C341" s="206"/>
      <c r="D341" s="206"/>
      <c r="E341" s="206"/>
      <c r="F341" s="206"/>
    </row>
    <row r="342" spans="1:6">
      <c r="A342" s="206"/>
      <c r="B342" s="206"/>
      <c r="C342" s="206"/>
      <c r="D342" s="206"/>
      <c r="E342" s="206"/>
      <c r="F342" s="206"/>
    </row>
    <row r="343" spans="1:6">
      <c r="A343" s="206"/>
      <c r="B343" s="206"/>
      <c r="C343" s="206"/>
      <c r="D343" s="206"/>
      <c r="E343" s="206"/>
      <c r="F343" s="206"/>
    </row>
    <row r="344" spans="1:6">
      <c r="A344" s="206"/>
      <c r="B344" s="206"/>
      <c r="C344" s="206"/>
      <c r="D344" s="206"/>
      <c r="E344" s="206"/>
      <c r="F344" s="206"/>
    </row>
    <row r="345" spans="1:6">
      <c r="A345" s="206"/>
      <c r="B345" s="206"/>
      <c r="C345" s="206"/>
      <c r="D345" s="206"/>
      <c r="E345" s="206"/>
      <c r="F345" s="206"/>
    </row>
    <row r="346" spans="1:6">
      <c r="A346" s="206"/>
      <c r="B346" s="206"/>
      <c r="C346" s="206"/>
      <c r="D346" s="206"/>
      <c r="E346" s="206"/>
      <c r="F346" s="206"/>
    </row>
    <row r="347" spans="1:6">
      <c r="A347" s="206"/>
      <c r="B347" s="206"/>
      <c r="C347" s="206"/>
      <c r="D347" s="206"/>
      <c r="E347" s="206"/>
      <c r="F347" s="206"/>
    </row>
    <row r="348" spans="1:6">
      <c r="A348" s="206"/>
      <c r="B348" s="206"/>
      <c r="C348" s="206"/>
      <c r="D348" s="206"/>
      <c r="E348" s="206"/>
      <c r="F348" s="206"/>
    </row>
    <row r="349" spans="1:6">
      <c r="A349" s="206"/>
      <c r="B349" s="206"/>
      <c r="C349" s="206"/>
      <c r="D349" s="206"/>
      <c r="E349" s="206"/>
      <c r="F349" s="206"/>
    </row>
    <row r="350" spans="1:6">
      <c r="A350" s="206"/>
      <c r="B350" s="206"/>
      <c r="C350" s="206"/>
      <c r="D350" s="206"/>
      <c r="E350" s="206"/>
      <c r="F350" s="206"/>
    </row>
    <row r="351" spans="1:6">
      <c r="A351" s="206"/>
      <c r="B351" s="206"/>
      <c r="C351" s="206"/>
      <c r="D351" s="206"/>
      <c r="E351" s="206"/>
      <c r="F351" s="206"/>
    </row>
    <row r="352" spans="1:6">
      <c r="A352" s="206"/>
      <c r="B352" s="206"/>
      <c r="C352" s="206"/>
      <c r="D352" s="206"/>
      <c r="E352" s="206"/>
      <c r="F352" s="206"/>
    </row>
    <row r="353" spans="1:6">
      <c r="A353" s="206"/>
      <c r="B353" s="206"/>
      <c r="C353" s="206"/>
      <c r="D353" s="206"/>
      <c r="E353" s="206"/>
      <c r="F353" s="206"/>
    </row>
    <row r="354" spans="1:6">
      <c r="A354" s="206"/>
      <c r="B354" s="206"/>
      <c r="C354" s="206"/>
      <c r="D354" s="206"/>
      <c r="E354" s="206"/>
      <c r="F354" s="206"/>
    </row>
    <row r="355" spans="1:6">
      <c r="A355" s="206"/>
      <c r="B355" s="206"/>
      <c r="C355" s="206"/>
      <c r="D355" s="206"/>
      <c r="E355" s="206"/>
      <c r="F355" s="206"/>
    </row>
    <row r="356" spans="1:6">
      <c r="A356" s="206"/>
      <c r="B356" s="206"/>
      <c r="C356" s="206"/>
      <c r="D356" s="206"/>
      <c r="E356" s="206"/>
      <c r="F356" s="206"/>
    </row>
    <row r="357" spans="1:6">
      <c r="A357" s="206"/>
      <c r="B357" s="206"/>
      <c r="C357" s="206"/>
      <c r="D357" s="206"/>
      <c r="E357" s="206"/>
      <c r="F357" s="206"/>
    </row>
    <row r="358" spans="1:6">
      <c r="A358" s="206"/>
      <c r="B358" s="206"/>
      <c r="C358" s="206"/>
      <c r="D358" s="206"/>
      <c r="E358" s="206"/>
      <c r="F358" s="206"/>
    </row>
    <row r="359" spans="1:6">
      <c r="A359" s="206"/>
      <c r="B359" s="206"/>
      <c r="C359" s="206"/>
      <c r="D359" s="206"/>
      <c r="E359" s="206"/>
      <c r="F359" s="206"/>
    </row>
    <row r="360" spans="1:6">
      <c r="A360" s="206"/>
      <c r="B360" s="206"/>
      <c r="C360" s="206"/>
      <c r="D360" s="206"/>
      <c r="E360" s="206"/>
      <c r="F360" s="206"/>
    </row>
    <row r="361" spans="1:6">
      <c r="A361" s="206"/>
      <c r="B361" s="206"/>
      <c r="C361" s="206"/>
      <c r="D361" s="206"/>
      <c r="E361" s="206"/>
      <c r="F361" s="206"/>
    </row>
    <row r="362" spans="1:6">
      <c r="A362" s="206"/>
      <c r="B362" s="206"/>
      <c r="C362" s="206"/>
      <c r="D362" s="206"/>
      <c r="E362" s="206"/>
      <c r="F362" s="206"/>
    </row>
    <row r="363" spans="1:6">
      <c r="A363" s="206"/>
      <c r="B363" s="206"/>
      <c r="C363" s="206"/>
      <c r="D363" s="206"/>
      <c r="E363" s="206"/>
      <c r="F363" s="206"/>
    </row>
    <row r="364" spans="1:6">
      <c r="A364" s="206"/>
      <c r="B364" s="206"/>
      <c r="C364" s="206"/>
      <c r="D364" s="206"/>
      <c r="E364" s="206"/>
      <c r="F364" s="206"/>
    </row>
    <row r="365" spans="1:6">
      <c r="A365" s="206"/>
      <c r="B365" s="206"/>
      <c r="C365" s="206"/>
      <c r="D365" s="206"/>
      <c r="E365" s="206"/>
      <c r="F365" s="206"/>
    </row>
    <row r="366" spans="1:6">
      <c r="A366" s="206"/>
      <c r="B366" s="206"/>
      <c r="C366" s="206"/>
      <c r="D366" s="206"/>
      <c r="E366" s="206"/>
      <c r="F366" s="206"/>
    </row>
    <row r="367" spans="1:6">
      <c r="A367" s="206"/>
      <c r="B367" s="206"/>
      <c r="C367" s="206"/>
      <c r="D367" s="206"/>
      <c r="E367" s="206"/>
      <c r="F367" s="206"/>
    </row>
    <row r="368" spans="1:6">
      <c r="A368" s="206"/>
      <c r="B368" s="206"/>
      <c r="C368" s="206"/>
      <c r="D368" s="206"/>
      <c r="E368" s="206"/>
      <c r="F368" s="206"/>
    </row>
    <row r="369" spans="1:6">
      <c r="A369" s="206"/>
      <c r="B369" s="206"/>
      <c r="C369" s="206"/>
      <c r="D369" s="206"/>
      <c r="E369" s="206"/>
      <c r="F369" s="206"/>
    </row>
    <row r="370" spans="1:6">
      <c r="A370" s="206"/>
      <c r="B370" s="206"/>
      <c r="C370" s="206"/>
      <c r="D370" s="206"/>
      <c r="E370" s="206"/>
      <c r="F370" s="206"/>
    </row>
    <row r="371" spans="1:6">
      <c r="A371" s="206"/>
      <c r="B371" s="206"/>
      <c r="C371" s="206"/>
      <c r="D371" s="206"/>
      <c r="E371" s="206"/>
      <c r="F371" s="206"/>
    </row>
    <row r="372" spans="1:6">
      <c r="A372" s="206"/>
      <c r="B372" s="206"/>
      <c r="C372" s="206"/>
      <c r="D372" s="206"/>
      <c r="E372" s="206"/>
      <c r="F372" s="206"/>
    </row>
    <row r="373" spans="1:6">
      <c r="A373" s="206"/>
      <c r="B373" s="206"/>
      <c r="C373" s="206"/>
      <c r="D373" s="206"/>
      <c r="E373" s="206"/>
      <c r="F373" s="206"/>
    </row>
    <row r="374" spans="1:6">
      <c r="A374" s="206"/>
      <c r="B374" s="206"/>
      <c r="C374" s="206"/>
      <c r="D374" s="206"/>
      <c r="E374" s="206"/>
      <c r="F374" s="206"/>
    </row>
    <row r="375" spans="1:6">
      <c r="A375" s="206"/>
      <c r="B375" s="206"/>
      <c r="C375" s="206"/>
      <c r="D375" s="206"/>
      <c r="E375" s="206"/>
      <c r="F375" s="206"/>
    </row>
    <row r="376" spans="1:6">
      <c r="A376" s="206"/>
      <c r="B376" s="206"/>
      <c r="C376" s="206"/>
      <c r="D376" s="206"/>
      <c r="E376" s="206"/>
      <c r="F376" s="206"/>
    </row>
    <row r="377" spans="1:6">
      <c r="A377" s="206"/>
      <c r="B377" s="206"/>
      <c r="C377" s="206"/>
      <c r="D377" s="206"/>
      <c r="E377" s="206"/>
      <c r="F377" s="206"/>
    </row>
    <row r="378" spans="1:6">
      <c r="A378" s="206"/>
      <c r="B378" s="206"/>
      <c r="C378" s="206"/>
      <c r="D378" s="206"/>
      <c r="E378" s="206"/>
      <c r="F378" s="206"/>
    </row>
    <row r="379" spans="1:6">
      <c r="A379" s="206"/>
      <c r="B379" s="206"/>
      <c r="C379" s="206"/>
      <c r="D379" s="206"/>
      <c r="E379" s="206"/>
      <c r="F379" s="206"/>
    </row>
    <row r="380" spans="1:6">
      <c r="A380" s="206"/>
      <c r="B380" s="206"/>
      <c r="C380" s="206"/>
      <c r="D380" s="206"/>
      <c r="E380" s="206"/>
      <c r="F380" s="206"/>
    </row>
    <row r="381" spans="1:6">
      <c r="A381" s="206"/>
      <c r="B381" s="206"/>
      <c r="C381" s="206"/>
      <c r="D381" s="206"/>
      <c r="E381" s="206"/>
      <c r="F381" s="206"/>
    </row>
    <row r="382" spans="1:6">
      <c r="A382" s="206"/>
      <c r="B382" s="206"/>
      <c r="C382" s="206"/>
      <c r="D382" s="206"/>
      <c r="E382" s="206"/>
      <c r="F382" s="206"/>
    </row>
    <row r="383" spans="1:6">
      <c r="A383" s="206"/>
      <c r="B383" s="206"/>
      <c r="C383" s="206"/>
      <c r="D383" s="206"/>
      <c r="E383" s="206"/>
      <c r="F383" s="206"/>
    </row>
    <row r="384" spans="1:6">
      <c r="A384" s="206"/>
      <c r="B384" s="206"/>
      <c r="C384" s="206"/>
      <c r="D384" s="206"/>
      <c r="E384" s="206"/>
      <c r="F384" s="206"/>
    </row>
    <row r="385" spans="1:6">
      <c r="A385" s="206"/>
      <c r="B385" s="206"/>
      <c r="C385" s="206"/>
      <c r="D385" s="206"/>
      <c r="E385" s="206"/>
      <c r="F385" s="206"/>
    </row>
    <row r="386" spans="1:6">
      <c r="A386" s="206"/>
      <c r="B386" s="206"/>
      <c r="C386" s="206"/>
      <c r="D386" s="206"/>
      <c r="E386" s="206"/>
      <c r="F386" s="206"/>
    </row>
    <row r="387" spans="1:6">
      <c r="A387" s="206"/>
      <c r="B387" s="206"/>
      <c r="C387" s="206"/>
      <c r="D387" s="206"/>
      <c r="E387" s="206"/>
      <c r="F387" s="206"/>
    </row>
    <row r="388" spans="1:6">
      <c r="A388" s="206"/>
      <c r="B388" s="206"/>
      <c r="C388" s="206"/>
      <c r="D388" s="206"/>
      <c r="E388" s="206"/>
      <c r="F388" s="206"/>
    </row>
    <row r="389" spans="1:6">
      <c r="A389" s="206"/>
      <c r="B389" s="206"/>
      <c r="C389" s="206"/>
      <c r="D389" s="206"/>
      <c r="E389" s="206"/>
      <c r="F389" s="206"/>
    </row>
    <row r="390" spans="1:6">
      <c r="A390" s="206"/>
      <c r="B390" s="206"/>
      <c r="C390" s="206"/>
      <c r="D390" s="206"/>
      <c r="E390" s="206"/>
      <c r="F390" s="206"/>
    </row>
    <row r="391" spans="1:6">
      <c r="A391" s="206"/>
      <c r="B391" s="206"/>
      <c r="C391" s="206"/>
      <c r="D391" s="206"/>
      <c r="E391" s="206"/>
      <c r="F391" s="206"/>
    </row>
    <row r="392" spans="1:6">
      <c r="A392" s="206"/>
      <c r="B392" s="206"/>
      <c r="C392" s="206"/>
      <c r="D392" s="206"/>
      <c r="E392" s="206"/>
      <c r="F392" s="206"/>
    </row>
    <row r="393" spans="1:6">
      <c r="A393" s="206"/>
      <c r="B393" s="206"/>
      <c r="C393" s="206"/>
      <c r="D393" s="206"/>
      <c r="E393" s="206"/>
      <c r="F393" s="206"/>
    </row>
    <row r="394" spans="1:6">
      <c r="A394" s="206"/>
      <c r="B394" s="206"/>
      <c r="C394" s="206"/>
      <c r="D394" s="206"/>
      <c r="E394" s="206"/>
      <c r="F394" s="206"/>
    </row>
    <row r="395" spans="1:6">
      <c r="A395" s="206"/>
      <c r="B395" s="206"/>
      <c r="C395" s="206"/>
      <c r="D395" s="206"/>
      <c r="E395" s="206"/>
      <c r="F395" s="206"/>
    </row>
    <row r="396" spans="1:6">
      <c r="A396" s="206"/>
      <c r="B396" s="206"/>
      <c r="C396" s="206"/>
      <c r="D396" s="206"/>
      <c r="E396" s="206"/>
      <c r="F396" s="206"/>
    </row>
    <row r="397" spans="1:6">
      <c r="A397" s="206"/>
      <c r="B397" s="206"/>
      <c r="C397" s="206"/>
      <c r="D397" s="206"/>
      <c r="E397" s="206"/>
      <c r="F397" s="206"/>
    </row>
    <row r="398" spans="1:6">
      <c r="A398" s="206"/>
      <c r="B398" s="206"/>
      <c r="C398" s="206"/>
      <c r="D398" s="206"/>
      <c r="E398" s="206"/>
      <c r="F398" s="206"/>
    </row>
    <row r="399" spans="1:6">
      <c r="A399" s="206"/>
      <c r="B399" s="206"/>
      <c r="C399" s="206"/>
      <c r="D399" s="206"/>
      <c r="E399" s="206"/>
      <c r="F399" s="206"/>
    </row>
    <row r="400" spans="1:6">
      <c r="A400" s="206"/>
      <c r="B400" s="206"/>
      <c r="C400" s="206"/>
      <c r="D400" s="206"/>
      <c r="E400" s="206"/>
      <c r="F400" s="206"/>
    </row>
    <row r="401" spans="1:6">
      <c r="A401" s="206"/>
      <c r="B401" s="206"/>
      <c r="C401" s="206"/>
      <c r="D401" s="206"/>
      <c r="E401" s="206"/>
      <c r="F401" s="206"/>
    </row>
    <row r="402" spans="1:6">
      <c r="A402" s="206"/>
      <c r="B402" s="206"/>
      <c r="C402" s="206"/>
      <c r="D402" s="206"/>
      <c r="E402" s="206"/>
      <c r="F402" s="206"/>
    </row>
    <row r="403" spans="1:6">
      <c r="A403" s="206"/>
      <c r="B403" s="206"/>
      <c r="C403" s="206"/>
      <c r="D403" s="206"/>
      <c r="E403" s="206"/>
      <c r="F403" s="206"/>
    </row>
    <row r="404" spans="1:6">
      <c r="A404" s="206"/>
      <c r="B404" s="206"/>
      <c r="C404" s="206"/>
      <c r="D404" s="206"/>
      <c r="E404" s="206"/>
      <c r="F404" s="206"/>
    </row>
    <row r="405" spans="1:6">
      <c r="A405" s="206"/>
      <c r="B405" s="206"/>
      <c r="C405" s="206"/>
      <c r="D405" s="206"/>
      <c r="E405" s="206"/>
      <c r="F405" s="206"/>
    </row>
    <row r="406" spans="1:6">
      <c r="A406" s="206"/>
      <c r="B406" s="206"/>
      <c r="C406" s="206"/>
      <c r="D406" s="206"/>
      <c r="E406" s="206"/>
      <c r="F406" s="206"/>
    </row>
    <row r="407" spans="1:6">
      <c r="A407" s="206"/>
      <c r="B407" s="206"/>
      <c r="C407" s="206"/>
      <c r="D407" s="206"/>
      <c r="E407" s="206"/>
      <c r="F407" s="206"/>
    </row>
    <row r="408" spans="1:6">
      <c r="A408" s="206"/>
      <c r="B408" s="206"/>
      <c r="C408" s="206"/>
      <c r="D408" s="206"/>
      <c r="E408" s="206"/>
      <c r="F408" s="206"/>
    </row>
    <row r="409" spans="1:6">
      <c r="A409" s="206"/>
      <c r="B409" s="206"/>
      <c r="C409" s="206"/>
      <c r="D409" s="206"/>
      <c r="E409" s="206"/>
      <c r="F409" s="206"/>
    </row>
    <row r="410" spans="1:6">
      <c r="A410" s="206"/>
      <c r="B410" s="206"/>
      <c r="C410" s="206"/>
      <c r="D410" s="206"/>
      <c r="E410" s="206"/>
      <c r="F410" s="206"/>
    </row>
    <row r="411" spans="1:6">
      <c r="A411" s="206"/>
      <c r="B411" s="206"/>
      <c r="C411" s="206"/>
      <c r="D411" s="206"/>
      <c r="E411" s="206"/>
      <c r="F411" s="206"/>
    </row>
    <row r="412" spans="1:6">
      <c r="A412" s="206"/>
      <c r="B412" s="206"/>
      <c r="C412" s="206"/>
      <c r="D412" s="206"/>
      <c r="E412" s="206"/>
      <c r="F412" s="206"/>
    </row>
    <row r="413" spans="1:6">
      <c r="A413" s="206"/>
      <c r="B413" s="206"/>
      <c r="C413" s="206"/>
      <c r="D413" s="206"/>
      <c r="E413" s="206"/>
      <c r="F413" s="206"/>
    </row>
    <row r="414" spans="1:6">
      <c r="A414" s="206"/>
      <c r="B414" s="206"/>
      <c r="C414" s="206"/>
      <c r="D414" s="206"/>
      <c r="E414" s="206"/>
      <c r="F414" s="206"/>
    </row>
    <row r="415" spans="1:6">
      <c r="A415" s="206"/>
      <c r="B415" s="206"/>
      <c r="C415" s="206"/>
      <c r="D415" s="206"/>
      <c r="E415" s="206"/>
      <c r="F415" s="206"/>
    </row>
    <row r="416" spans="1:6">
      <c r="A416" s="206"/>
      <c r="B416" s="206"/>
      <c r="C416" s="206"/>
      <c r="D416" s="206"/>
      <c r="E416" s="206"/>
      <c r="F416" s="206"/>
    </row>
    <row r="417" spans="1:6">
      <c r="A417" s="206"/>
      <c r="B417" s="206"/>
      <c r="C417" s="206"/>
      <c r="D417" s="206"/>
      <c r="E417" s="206"/>
      <c r="F417" s="206"/>
    </row>
    <row r="418" spans="1:6">
      <c r="A418" s="206"/>
      <c r="B418" s="206"/>
      <c r="C418" s="206"/>
      <c r="D418" s="206"/>
      <c r="E418" s="206"/>
      <c r="F418" s="206"/>
    </row>
    <row r="419" spans="1:6">
      <c r="A419" s="206"/>
      <c r="B419" s="206"/>
      <c r="C419" s="206"/>
      <c r="D419" s="206"/>
      <c r="E419" s="206"/>
      <c r="F419" s="206"/>
    </row>
    <row r="420" spans="1:6">
      <c r="A420" s="206"/>
      <c r="B420" s="206"/>
      <c r="C420" s="206"/>
      <c r="D420" s="206"/>
      <c r="E420" s="206"/>
      <c r="F420" s="206"/>
    </row>
    <row r="421" spans="1:6">
      <c r="A421" s="206"/>
      <c r="B421" s="206"/>
      <c r="C421" s="206"/>
      <c r="D421" s="206"/>
      <c r="E421" s="206"/>
      <c r="F421" s="206"/>
    </row>
    <row r="422" spans="1:6">
      <c r="A422" s="206"/>
      <c r="B422" s="206"/>
      <c r="C422" s="206"/>
      <c r="D422" s="206"/>
      <c r="E422" s="206"/>
      <c r="F422" s="206"/>
    </row>
    <row r="423" spans="1:6">
      <c r="A423" s="206"/>
      <c r="B423" s="206"/>
      <c r="C423" s="206"/>
      <c r="D423" s="206"/>
      <c r="E423" s="206"/>
      <c r="F423" s="206"/>
    </row>
    <row r="424" spans="1:6">
      <c r="A424" s="206"/>
      <c r="B424" s="206"/>
      <c r="C424" s="206"/>
      <c r="D424" s="206"/>
      <c r="E424" s="206"/>
      <c r="F424" s="206"/>
    </row>
    <row r="425" spans="1:6">
      <c r="A425" s="206"/>
      <c r="B425" s="206"/>
      <c r="C425" s="206"/>
      <c r="D425" s="206"/>
      <c r="E425" s="206"/>
      <c r="F425" s="206"/>
    </row>
    <row r="426" spans="1:6">
      <c r="A426" s="206"/>
      <c r="B426" s="206"/>
      <c r="C426" s="206"/>
      <c r="D426" s="206"/>
      <c r="E426" s="206"/>
      <c r="F426" s="206"/>
    </row>
    <row r="427" spans="1:6">
      <c r="A427" s="206"/>
      <c r="B427" s="206"/>
      <c r="C427" s="206"/>
      <c r="D427" s="206"/>
      <c r="E427" s="206"/>
      <c r="F427" s="206"/>
    </row>
    <row r="428" spans="1:6">
      <c r="A428" s="206"/>
      <c r="B428" s="206"/>
      <c r="C428" s="206"/>
      <c r="D428" s="206"/>
      <c r="E428" s="206"/>
      <c r="F428" s="206"/>
    </row>
    <row r="429" spans="1:6">
      <c r="A429" s="206"/>
      <c r="B429" s="206"/>
      <c r="C429" s="206"/>
      <c r="D429" s="206"/>
      <c r="E429" s="206"/>
      <c r="F429" s="206"/>
    </row>
    <row r="430" spans="1:6">
      <c r="A430" s="206"/>
      <c r="B430" s="206"/>
      <c r="C430" s="206"/>
      <c r="D430" s="206"/>
      <c r="E430" s="206"/>
      <c r="F430" s="206"/>
    </row>
    <row r="431" spans="1:6">
      <c r="A431" s="206"/>
      <c r="B431" s="206"/>
      <c r="C431" s="206"/>
      <c r="D431" s="206"/>
      <c r="E431" s="206"/>
      <c r="F431" s="206"/>
    </row>
    <row r="432" spans="1:6">
      <c r="A432" s="206"/>
      <c r="B432" s="206"/>
      <c r="C432" s="206"/>
      <c r="D432" s="206"/>
      <c r="E432" s="206"/>
      <c r="F432" s="206"/>
    </row>
    <row r="433" spans="1:6">
      <c r="A433" s="206"/>
      <c r="B433" s="206"/>
      <c r="C433" s="206"/>
      <c r="D433" s="206"/>
      <c r="E433" s="206"/>
      <c r="F433" s="206"/>
    </row>
    <row r="434" spans="1:6">
      <c r="A434" s="206"/>
      <c r="B434" s="206"/>
      <c r="C434" s="206"/>
      <c r="D434" s="206"/>
      <c r="E434" s="206"/>
      <c r="F434" s="206"/>
    </row>
    <row r="435" spans="1:6">
      <c r="A435" s="206"/>
      <c r="B435" s="206"/>
      <c r="C435" s="206"/>
      <c r="D435" s="206"/>
      <c r="E435" s="206"/>
      <c r="F435" s="206"/>
    </row>
    <row r="436" spans="1:6">
      <c r="A436" s="206"/>
      <c r="B436" s="206"/>
      <c r="C436" s="206"/>
      <c r="D436" s="206"/>
      <c r="E436" s="206"/>
      <c r="F436" s="206"/>
    </row>
    <row r="437" spans="1:6">
      <c r="A437" s="206"/>
      <c r="B437" s="206"/>
      <c r="C437" s="206"/>
      <c r="D437" s="206"/>
      <c r="E437" s="206"/>
      <c r="F437" s="206"/>
    </row>
    <row r="438" spans="1:6">
      <c r="A438" s="206"/>
      <c r="B438" s="206"/>
      <c r="C438" s="206"/>
      <c r="D438" s="206"/>
      <c r="E438" s="206"/>
      <c r="F438" s="206"/>
    </row>
    <row r="439" spans="1:6">
      <c r="A439" s="206"/>
      <c r="B439" s="206"/>
      <c r="C439" s="206"/>
      <c r="D439" s="206"/>
      <c r="E439" s="206"/>
      <c r="F439" s="206"/>
    </row>
    <row r="440" spans="1:6">
      <c r="A440" s="206"/>
      <c r="B440" s="206"/>
      <c r="C440" s="206"/>
      <c r="D440" s="206"/>
      <c r="E440" s="206"/>
      <c r="F440" s="206"/>
    </row>
    <row r="441" spans="1:6">
      <c r="A441" s="206"/>
      <c r="B441" s="206"/>
      <c r="C441" s="206"/>
      <c r="D441" s="206"/>
      <c r="E441" s="206"/>
      <c r="F441" s="206"/>
    </row>
    <row r="442" spans="1:6">
      <c r="A442" s="206"/>
      <c r="B442" s="206"/>
      <c r="C442" s="206"/>
      <c r="D442" s="206"/>
      <c r="E442" s="206"/>
      <c r="F442" s="206"/>
    </row>
    <row r="443" spans="1:6">
      <c r="A443" s="206"/>
      <c r="B443" s="206"/>
      <c r="C443" s="206"/>
      <c r="D443" s="206"/>
      <c r="E443" s="206"/>
      <c r="F443" s="206"/>
    </row>
    <row r="444" spans="1:6">
      <c r="A444" s="206"/>
      <c r="B444" s="206"/>
      <c r="C444" s="206"/>
      <c r="D444" s="206"/>
      <c r="E444" s="206"/>
      <c r="F444" s="206"/>
    </row>
    <row r="445" spans="1:6">
      <c r="A445" s="206"/>
      <c r="B445" s="206"/>
      <c r="C445" s="206"/>
      <c r="D445" s="206"/>
      <c r="E445" s="206"/>
      <c r="F445" s="206"/>
    </row>
    <row r="446" spans="1:6">
      <c r="A446" s="206"/>
      <c r="B446" s="206"/>
      <c r="C446" s="206"/>
      <c r="D446" s="206"/>
      <c r="E446" s="206"/>
      <c r="F446" s="206"/>
    </row>
    <row r="447" spans="1:6">
      <c r="A447" s="206"/>
      <c r="B447" s="206"/>
      <c r="C447" s="206"/>
      <c r="D447" s="206"/>
      <c r="E447" s="206"/>
      <c r="F447" s="206"/>
    </row>
    <row r="448" spans="1:6">
      <c r="A448" s="206"/>
      <c r="B448" s="206"/>
      <c r="C448" s="206"/>
      <c r="D448" s="206"/>
      <c r="E448" s="206"/>
      <c r="F448" s="206"/>
    </row>
    <row r="449" spans="1:6">
      <c r="A449" s="206"/>
      <c r="B449" s="206"/>
      <c r="C449" s="206"/>
      <c r="D449" s="206"/>
      <c r="E449" s="206"/>
      <c r="F449" s="206"/>
    </row>
    <row r="450" spans="1:6">
      <c r="A450" s="206"/>
      <c r="B450" s="206"/>
      <c r="C450" s="206"/>
      <c r="D450" s="206"/>
      <c r="E450" s="206"/>
      <c r="F450" s="206"/>
    </row>
    <row r="451" spans="1:6">
      <c r="A451" s="206"/>
      <c r="B451" s="206"/>
      <c r="C451" s="206"/>
      <c r="D451" s="206"/>
      <c r="E451" s="206"/>
      <c r="F451" s="206"/>
    </row>
    <row r="452" spans="1:6">
      <c r="A452" s="206"/>
      <c r="B452" s="206"/>
      <c r="C452" s="206"/>
      <c r="D452" s="206"/>
      <c r="E452" s="206"/>
      <c r="F452" s="206"/>
    </row>
    <row r="453" spans="1:6">
      <c r="A453" s="206"/>
      <c r="B453" s="206"/>
      <c r="C453" s="206"/>
      <c r="D453" s="206"/>
      <c r="E453" s="206"/>
      <c r="F453" s="206"/>
    </row>
    <row r="454" spans="1:6">
      <c r="A454" s="206"/>
      <c r="B454" s="206"/>
      <c r="C454" s="206"/>
      <c r="D454" s="206"/>
      <c r="E454" s="206"/>
      <c r="F454" s="206"/>
    </row>
    <row r="455" spans="1:6">
      <c r="A455" s="206"/>
      <c r="B455" s="206"/>
      <c r="C455" s="206"/>
      <c r="D455" s="206"/>
      <c r="E455" s="206"/>
      <c r="F455" s="206"/>
    </row>
    <row r="456" spans="1:6">
      <c r="A456" s="206"/>
      <c r="B456" s="206"/>
      <c r="C456" s="206"/>
      <c r="D456" s="206"/>
      <c r="E456" s="206"/>
      <c r="F456" s="206"/>
    </row>
    <row r="457" spans="1:6">
      <c r="A457" s="206"/>
      <c r="B457" s="206"/>
      <c r="C457" s="206"/>
      <c r="D457" s="206"/>
      <c r="E457" s="206"/>
      <c r="F457" s="206"/>
    </row>
    <row r="458" spans="1:6">
      <c r="A458" s="206"/>
      <c r="B458" s="206"/>
      <c r="C458" s="206"/>
      <c r="D458" s="206"/>
      <c r="E458" s="206"/>
      <c r="F458" s="206"/>
    </row>
    <row r="459" spans="1:6">
      <c r="A459" s="206"/>
      <c r="B459" s="206"/>
      <c r="C459" s="206"/>
      <c r="D459" s="206"/>
      <c r="E459" s="206"/>
      <c r="F459" s="206"/>
    </row>
    <row r="460" spans="1:6">
      <c r="A460" s="206"/>
      <c r="B460" s="206"/>
      <c r="C460" s="206"/>
      <c r="D460" s="206"/>
      <c r="E460" s="206"/>
      <c r="F460" s="206"/>
    </row>
    <row r="461" spans="1:6">
      <c r="A461" s="206"/>
      <c r="B461" s="206"/>
      <c r="C461" s="206"/>
      <c r="D461" s="206"/>
      <c r="E461" s="206"/>
      <c r="F461" s="206"/>
    </row>
    <row r="462" spans="1:6">
      <c r="A462" s="206"/>
      <c r="B462" s="206"/>
      <c r="C462" s="206"/>
      <c r="D462" s="206"/>
      <c r="E462" s="206"/>
      <c r="F462" s="206"/>
    </row>
    <row r="463" spans="1:6">
      <c r="A463" s="206"/>
      <c r="B463" s="206"/>
      <c r="C463" s="206"/>
      <c r="D463" s="206"/>
      <c r="E463" s="206"/>
      <c r="F463" s="206"/>
    </row>
    <row r="464" spans="1:6">
      <c r="A464" s="206"/>
      <c r="B464" s="206"/>
      <c r="C464" s="206"/>
      <c r="D464" s="206"/>
      <c r="E464" s="206"/>
      <c r="F464" s="206"/>
    </row>
    <row r="465" spans="1:6">
      <c r="A465" s="206"/>
      <c r="B465" s="206"/>
      <c r="C465" s="206"/>
      <c r="D465" s="206"/>
      <c r="E465" s="206"/>
      <c r="F465" s="206"/>
    </row>
    <row r="466" spans="1:6">
      <c r="A466" s="206"/>
      <c r="B466" s="206"/>
      <c r="C466" s="206"/>
      <c r="D466" s="206"/>
      <c r="E466" s="206"/>
      <c r="F466" s="206"/>
    </row>
    <row r="467" spans="1:6">
      <c r="A467" s="206"/>
      <c r="B467" s="206"/>
      <c r="C467" s="206"/>
      <c r="D467" s="206"/>
      <c r="E467" s="206"/>
      <c r="F467" s="206"/>
    </row>
    <row r="468" spans="1:6">
      <c r="A468" s="206"/>
      <c r="B468" s="206"/>
      <c r="C468" s="206"/>
      <c r="D468" s="206"/>
      <c r="E468" s="206"/>
      <c r="F468" s="206"/>
    </row>
    <row r="469" spans="1:6">
      <c r="A469" s="206"/>
      <c r="B469" s="206"/>
      <c r="C469" s="206"/>
      <c r="D469" s="206"/>
      <c r="E469" s="206"/>
      <c r="F469" s="206"/>
    </row>
    <row r="470" spans="1:6">
      <c r="A470" s="206"/>
      <c r="B470" s="206"/>
      <c r="C470" s="206"/>
      <c r="D470" s="206"/>
      <c r="E470" s="206"/>
      <c r="F470" s="206"/>
    </row>
    <row r="471" spans="1:6">
      <c r="A471" s="206"/>
      <c r="B471" s="206"/>
      <c r="C471" s="206"/>
      <c r="D471" s="206"/>
      <c r="E471" s="206"/>
      <c r="F471" s="206"/>
    </row>
    <row r="472" spans="1:6">
      <c r="A472" s="206"/>
      <c r="B472" s="206"/>
      <c r="C472" s="206"/>
      <c r="D472" s="206"/>
      <c r="E472" s="206"/>
      <c r="F472" s="206"/>
    </row>
    <row r="473" spans="1:6">
      <c r="A473" s="206"/>
      <c r="B473" s="206"/>
      <c r="C473" s="206"/>
      <c r="D473" s="206"/>
      <c r="E473" s="206"/>
      <c r="F473" s="206"/>
    </row>
    <row r="474" spans="1:6">
      <c r="A474" s="206"/>
      <c r="B474" s="206"/>
      <c r="C474" s="206"/>
      <c r="D474" s="206"/>
      <c r="E474" s="206"/>
      <c r="F474" s="206"/>
    </row>
    <row r="475" spans="1:6">
      <c r="A475" s="206"/>
      <c r="B475" s="206"/>
      <c r="C475" s="206"/>
      <c r="D475" s="206"/>
      <c r="E475" s="206"/>
      <c r="F475" s="206"/>
    </row>
    <row r="476" spans="1:6">
      <c r="A476" s="206"/>
      <c r="B476" s="206"/>
      <c r="C476" s="206"/>
      <c r="D476" s="206"/>
      <c r="E476" s="206"/>
      <c r="F476" s="206"/>
    </row>
    <row r="477" spans="1:6">
      <c r="A477" s="206"/>
      <c r="B477" s="206"/>
      <c r="C477" s="206"/>
      <c r="D477" s="206"/>
      <c r="E477" s="206"/>
      <c r="F477" s="206"/>
    </row>
    <row r="478" spans="1:6">
      <c r="A478" s="206"/>
      <c r="B478" s="206"/>
      <c r="C478" s="206"/>
      <c r="D478" s="206"/>
      <c r="E478" s="206"/>
      <c r="F478" s="206"/>
    </row>
    <row r="479" spans="1:6">
      <c r="A479" s="206"/>
      <c r="B479" s="206"/>
      <c r="C479" s="206"/>
      <c r="D479" s="206"/>
      <c r="E479" s="206"/>
      <c r="F479" s="206"/>
    </row>
    <row r="480" spans="1:6">
      <c r="A480" s="206"/>
      <c r="B480" s="206"/>
      <c r="C480" s="206"/>
      <c r="D480" s="206"/>
      <c r="E480" s="206"/>
      <c r="F480" s="206"/>
    </row>
    <row r="481" spans="1:6">
      <c r="A481" s="206"/>
      <c r="B481" s="206"/>
      <c r="C481" s="206"/>
      <c r="D481" s="206"/>
      <c r="E481" s="206"/>
      <c r="F481" s="206"/>
    </row>
    <row r="482" spans="1:6">
      <c r="A482" s="206"/>
      <c r="B482" s="206"/>
      <c r="C482" s="206"/>
      <c r="D482" s="206"/>
      <c r="E482" s="206"/>
      <c r="F482" s="206"/>
    </row>
    <row r="483" spans="1:6">
      <c r="A483" s="206"/>
      <c r="B483" s="206"/>
      <c r="C483" s="206"/>
      <c r="D483" s="206"/>
      <c r="E483" s="206"/>
      <c r="F483" s="206"/>
    </row>
    <row r="484" spans="1:6">
      <c r="A484" s="206"/>
      <c r="B484" s="206"/>
      <c r="C484" s="206"/>
      <c r="D484" s="206"/>
      <c r="E484" s="206"/>
      <c r="F484" s="206"/>
    </row>
    <row r="485" spans="1:6">
      <c r="A485" s="206"/>
      <c r="B485" s="206"/>
      <c r="C485" s="206"/>
      <c r="D485" s="206"/>
      <c r="E485" s="206"/>
      <c r="F485" s="206"/>
    </row>
    <row r="486" spans="1:6">
      <c r="A486" s="206"/>
      <c r="B486" s="206"/>
      <c r="C486" s="206"/>
      <c r="D486" s="206"/>
      <c r="E486" s="206"/>
      <c r="F486" s="206"/>
    </row>
    <row r="487" spans="1:6">
      <c r="A487" s="206"/>
      <c r="B487" s="206"/>
      <c r="C487" s="206"/>
      <c r="D487" s="206"/>
      <c r="E487" s="206"/>
      <c r="F487" s="206"/>
    </row>
    <row r="488" spans="1:6">
      <c r="A488" s="206"/>
      <c r="B488" s="206"/>
      <c r="C488" s="206"/>
      <c r="D488" s="206"/>
      <c r="E488" s="206"/>
      <c r="F488" s="206"/>
    </row>
    <row r="489" spans="1:6">
      <c r="A489" s="206"/>
      <c r="B489" s="206"/>
      <c r="C489" s="206"/>
      <c r="D489" s="206"/>
      <c r="E489" s="206"/>
      <c r="F489" s="206"/>
    </row>
    <row r="490" spans="1:6">
      <c r="A490" s="206"/>
      <c r="B490" s="206"/>
      <c r="C490" s="206"/>
      <c r="D490" s="206"/>
      <c r="E490" s="206"/>
      <c r="F490" s="206"/>
    </row>
    <row r="491" spans="1:6">
      <c r="A491" s="206"/>
      <c r="B491" s="206"/>
      <c r="C491" s="206"/>
      <c r="D491" s="206"/>
      <c r="E491" s="206"/>
      <c r="F491" s="206"/>
    </row>
    <row r="492" spans="1:6">
      <c r="A492" s="206"/>
      <c r="B492" s="206"/>
      <c r="C492" s="206"/>
      <c r="D492" s="206"/>
      <c r="E492" s="206"/>
      <c r="F492" s="206"/>
    </row>
    <row r="493" spans="1:6">
      <c r="A493" s="206"/>
      <c r="B493" s="206"/>
      <c r="C493" s="206"/>
      <c r="D493" s="206"/>
      <c r="E493" s="206"/>
      <c r="F493" s="206"/>
    </row>
    <row r="494" spans="1:6">
      <c r="A494" s="206"/>
      <c r="B494" s="206"/>
      <c r="C494" s="206"/>
      <c r="D494" s="206"/>
      <c r="E494" s="206"/>
      <c r="F494" s="206"/>
    </row>
    <row r="495" spans="1:6">
      <c r="A495" s="206"/>
      <c r="B495" s="206"/>
      <c r="C495" s="206"/>
      <c r="D495" s="206"/>
      <c r="E495" s="206"/>
      <c r="F495" s="206"/>
    </row>
    <row r="496" spans="1:6">
      <c r="A496" s="206"/>
      <c r="B496" s="206"/>
      <c r="C496" s="206"/>
      <c r="D496" s="206"/>
      <c r="E496" s="206"/>
      <c r="F496" s="206"/>
    </row>
    <row r="497" spans="1:6">
      <c r="A497" s="206"/>
      <c r="B497" s="206"/>
      <c r="C497" s="206"/>
      <c r="D497" s="206"/>
      <c r="E497" s="206"/>
      <c r="F497" s="206"/>
    </row>
    <row r="498" spans="1:6">
      <c r="A498" s="206"/>
      <c r="B498" s="206"/>
      <c r="C498" s="206"/>
      <c r="D498" s="206"/>
      <c r="E498" s="206"/>
      <c r="F498" s="206"/>
    </row>
    <row r="499" spans="1:6">
      <c r="A499" s="206"/>
      <c r="B499" s="206"/>
      <c r="C499" s="206"/>
      <c r="D499" s="206"/>
      <c r="E499" s="206"/>
      <c r="F499" s="206"/>
    </row>
    <row r="500" spans="1:6">
      <c r="A500" s="206"/>
      <c r="B500" s="206"/>
      <c r="C500" s="206"/>
      <c r="D500" s="206"/>
      <c r="E500" s="206"/>
      <c r="F500" s="206"/>
    </row>
    <row r="501" spans="1:6">
      <c r="A501" s="206"/>
      <c r="B501" s="206"/>
      <c r="C501" s="206"/>
      <c r="D501" s="206"/>
      <c r="E501" s="206"/>
      <c r="F501" s="206"/>
    </row>
    <row r="502" spans="1:6">
      <c r="A502" s="206"/>
      <c r="B502" s="206"/>
      <c r="C502" s="206"/>
      <c r="D502" s="206"/>
      <c r="E502" s="206"/>
      <c r="F502" s="206"/>
    </row>
    <row r="503" spans="1:6">
      <c r="A503" s="206"/>
      <c r="B503" s="206"/>
      <c r="C503" s="206"/>
      <c r="D503" s="206"/>
      <c r="E503" s="206"/>
      <c r="F503" s="206"/>
    </row>
    <row r="504" spans="1:6">
      <c r="A504" s="206"/>
      <c r="B504" s="206"/>
      <c r="C504" s="206"/>
      <c r="D504" s="206"/>
      <c r="E504" s="206"/>
      <c r="F504" s="206"/>
    </row>
    <row r="505" spans="1:6">
      <c r="A505" s="206"/>
      <c r="B505" s="206"/>
      <c r="C505" s="206"/>
      <c r="D505" s="206"/>
      <c r="E505" s="206"/>
      <c r="F505" s="206"/>
    </row>
    <row r="506" spans="1:6">
      <c r="A506" s="206"/>
      <c r="B506" s="206"/>
      <c r="C506" s="206"/>
      <c r="D506" s="206"/>
      <c r="E506" s="206"/>
      <c r="F506" s="206"/>
    </row>
    <row r="507" spans="1:6">
      <c r="A507" s="206"/>
      <c r="B507" s="206"/>
      <c r="C507" s="206"/>
      <c r="D507" s="206"/>
      <c r="E507" s="206"/>
      <c r="F507" s="206"/>
    </row>
    <row r="508" spans="1:6">
      <c r="A508" s="206"/>
      <c r="B508" s="206"/>
      <c r="C508" s="206"/>
      <c r="D508" s="206"/>
      <c r="E508" s="206"/>
      <c r="F508" s="206"/>
    </row>
    <row r="509" spans="1:6">
      <c r="A509" s="206"/>
      <c r="B509" s="206"/>
      <c r="C509" s="206"/>
      <c r="D509" s="206"/>
      <c r="E509" s="206"/>
      <c r="F509" s="206"/>
    </row>
    <row r="510" spans="1:6">
      <c r="A510" s="206"/>
      <c r="B510" s="206"/>
      <c r="C510" s="206"/>
      <c r="D510" s="206"/>
      <c r="E510" s="206"/>
      <c r="F510" s="206"/>
    </row>
    <row r="511" spans="1:6">
      <c r="A511" s="206"/>
      <c r="B511" s="206"/>
      <c r="C511" s="206"/>
      <c r="D511" s="206"/>
      <c r="E511" s="206"/>
      <c r="F511" s="206"/>
    </row>
    <row r="512" spans="1:6">
      <c r="A512" s="206"/>
      <c r="B512" s="206"/>
      <c r="C512" s="206"/>
      <c r="D512" s="206"/>
      <c r="E512" s="206"/>
      <c r="F512" s="206"/>
    </row>
    <row r="513" spans="1:6">
      <c r="A513" s="206"/>
      <c r="B513" s="206"/>
      <c r="C513" s="206"/>
      <c r="D513" s="206"/>
      <c r="E513" s="206"/>
      <c r="F513" s="206"/>
    </row>
    <row r="514" spans="1:6">
      <c r="A514" s="206"/>
      <c r="B514" s="206"/>
      <c r="C514" s="206"/>
      <c r="D514" s="206"/>
      <c r="E514" s="206"/>
      <c r="F514" s="206"/>
    </row>
    <row r="515" spans="1:6">
      <c r="A515" s="206"/>
      <c r="B515" s="206"/>
      <c r="C515" s="206"/>
      <c r="D515" s="206"/>
      <c r="E515" s="206"/>
      <c r="F515" s="206"/>
    </row>
    <row r="516" spans="1:6">
      <c r="A516" s="206"/>
      <c r="B516" s="206"/>
      <c r="C516" s="206"/>
      <c r="D516" s="206"/>
      <c r="E516" s="206"/>
      <c r="F516" s="206"/>
    </row>
    <row r="517" spans="1:6">
      <c r="A517" s="206"/>
      <c r="B517" s="206"/>
      <c r="C517" s="206"/>
      <c r="D517" s="206"/>
      <c r="E517" s="206"/>
      <c r="F517" s="206"/>
    </row>
    <row r="518" spans="1:6">
      <c r="A518" s="206"/>
      <c r="B518" s="206"/>
      <c r="C518" s="206"/>
      <c r="D518" s="206"/>
      <c r="E518" s="206"/>
      <c r="F518" s="206"/>
    </row>
    <row r="519" spans="1:6">
      <c r="A519" s="206"/>
      <c r="B519" s="206"/>
      <c r="C519" s="206"/>
      <c r="D519" s="206"/>
      <c r="E519" s="206"/>
      <c r="F519" s="206"/>
    </row>
    <row r="520" spans="1:6">
      <c r="A520" s="206"/>
      <c r="B520" s="206"/>
      <c r="C520" s="206"/>
      <c r="D520" s="206"/>
      <c r="E520" s="206"/>
      <c r="F520" s="206"/>
    </row>
    <row r="521" spans="1:6">
      <c r="A521" s="206"/>
      <c r="B521" s="206"/>
      <c r="C521" s="206"/>
      <c r="D521" s="206"/>
      <c r="E521" s="206"/>
      <c r="F521" s="206"/>
    </row>
    <row r="522" spans="1:6">
      <c r="A522" s="206"/>
      <c r="B522" s="206"/>
      <c r="C522" s="206"/>
      <c r="D522" s="206"/>
      <c r="E522" s="206"/>
      <c r="F522" s="206"/>
    </row>
    <row r="523" spans="1:6">
      <c r="A523" s="206"/>
      <c r="B523" s="206"/>
      <c r="C523" s="206"/>
      <c r="D523" s="206"/>
      <c r="E523" s="206"/>
      <c r="F523" s="206"/>
    </row>
    <row r="524" spans="1:6">
      <c r="A524" s="206"/>
      <c r="B524" s="206"/>
      <c r="C524" s="206"/>
      <c r="D524" s="206"/>
      <c r="E524" s="206"/>
      <c r="F524" s="206"/>
    </row>
    <row r="525" spans="1:6">
      <c r="A525" s="206"/>
      <c r="B525" s="206"/>
      <c r="C525" s="206"/>
      <c r="D525" s="206"/>
      <c r="E525" s="206"/>
      <c r="F525" s="206"/>
    </row>
    <row r="526" spans="1:6">
      <c r="A526" s="206"/>
      <c r="B526" s="206"/>
      <c r="C526" s="206"/>
      <c r="D526" s="206"/>
      <c r="E526" s="206"/>
      <c r="F526" s="206"/>
    </row>
    <row r="527" spans="1:6">
      <c r="A527" s="206"/>
      <c r="B527" s="206"/>
      <c r="C527" s="206"/>
      <c r="D527" s="206"/>
      <c r="E527" s="206"/>
      <c r="F527" s="206"/>
    </row>
    <row r="528" spans="1:6">
      <c r="A528" s="206"/>
      <c r="B528" s="206"/>
      <c r="C528" s="206"/>
      <c r="D528" s="206"/>
      <c r="E528" s="206"/>
      <c r="F528" s="206"/>
    </row>
    <row r="529" spans="1:6">
      <c r="A529" s="206"/>
      <c r="B529" s="206"/>
      <c r="C529" s="206"/>
      <c r="D529" s="206"/>
      <c r="E529" s="206"/>
      <c r="F529" s="206"/>
    </row>
    <row r="530" spans="1:6">
      <c r="A530" s="206"/>
      <c r="B530" s="206"/>
      <c r="C530" s="206"/>
      <c r="D530" s="206"/>
      <c r="E530" s="206"/>
      <c r="F530" s="206"/>
    </row>
    <row r="531" spans="1:6">
      <c r="A531" s="206"/>
      <c r="B531" s="206"/>
      <c r="C531" s="206"/>
      <c r="D531" s="206"/>
      <c r="E531" s="206"/>
      <c r="F531" s="206"/>
    </row>
    <row r="532" spans="1:6">
      <c r="A532" s="206"/>
      <c r="B532" s="206"/>
      <c r="C532" s="206"/>
      <c r="D532" s="206"/>
      <c r="E532" s="206"/>
      <c r="F532" s="206"/>
    </row>
    <row r="533" spans="1:6">
      <c r="A533" s="206"/>
      <c r="B533" s="206"/>
      <c r="C533" s="206"/>
      <c r="D533" s="206"/>
      <c r="E533" s="206"/>
      <c r="F533" s="206"/>
    </row>
    <row r="534" spans="1:6">
      <c r="A534" s="206"/>
      <c r="B534" s="206"/>
      <c r="C534" s="206"/>
      <c r="D534" s="206"/>
      <c r="E534" s="206"/>
      <c r="F534" s="206"/>
    </row>
    <row r="535" spans="1:6">
      <c r="A535" s="206"/>
      <c r="B535" s="206"/>
      <c r="C535" s="206"/>
      <c r="D535" s="206"/>
      <c r="E535" s="206"/>
      <c r="F535" s="206"/>
    </row>
    <row r="536" spans="1:6">
      <c r="A536" s="206"/>
      <c r="B536" s="206"/>
      <c r="C536" s="206"/>
      <c r="D536" s="206"/>
      <c r="E536" s="206"/>
      <c r="F536" s="206"/>
    </row>
    <row r="537" spans="1:6">
      <c r="A537" s="206"/>
      <c r="B537" s="206"/>
      <c r="C537" s="206"/>
      <c r="D537" s="206"/>
      <c r="E537" s="206"/>
      <c r="F537" s="206"/>
    </row>
    <row r="538" spans="1:6">
      <c r="A538" s="206"/>
      <c r="B538" s="206"/>
      <c r="C538" s="206"/>
      <c r="D538" s="206"/>
      <c r="E538" s="206"/>
      <c r="F538" s="206"/>
    </row>
    <row r="539" spans="1:6">
      <c r="A539" s="206"/>
      <c r="B539" s="206"/>
      <c r="C539" s="206"/>
      <c r="D539" s="206"/>
      <c r="E539" s="206"/>
      <c r="F539" s="206"/>
    </row>
    <row r="540" spans="1:6">
      <c r="A540" s="206"/>
      <c r="B540" s="206"/>
      <c r="C540" s="206"/>
      <c r="D540" s="206"/>
      <c r="E540" s="206"/>
      <c r="F540" s="206"/>
    </row>
    <row r="541" spans="1:6">
      <c r="A541" s="206"/>
      <c r="B541" s="206"/>
      <c r="C541" s="206"/>
      <c r="D541" s="206"/>
      <c r="E541" s="206"/>
      <c r="F541" s="206"/>
    </row>
    <row r="542" spans="1:6">
      <c r="A542" s="206"/>
      <c r="B542" s="206"/>
      <c r="C542" s="206"/>
      <c r="D542" s="206"/>
      <c r="E542" s="206"/>
      <c r="F542" s="206"/>
    </row>
    <row r="543" spans="1:6">
      <c r="A543" s="206"/>
      <c r="B543" s="206"/>
      <c r="C543" s="206"/>
      <c r="D543" s="206"/>
      <c r="E543" s="206"/>
      <c r="F543" s="206"/>
    </row>
    <row r="544" spans="1:6">
      <c r="A544" s="206"/>
      <c r="B544" s="206"/>
      <c r="C544" s="206"/>
      <c r="D544" s="206"/>
      <c r="E544" s="206"/>
      <c r="F544" s="206"/>
    </row>
    <row r="545" spans="1:6">
      <c r="A545" s="206"/>
      <c r="B545" s="206"/>
      <c r="C545" s="206"/>
      <c r="D545" s="206"/>
      <c r="E545" s="206"/>
      <c r="F545" s="206"/>
    </row>
    <row r="546" spans="1:6">
      <c r="A546" s="206"/>
      <c r="B546" s="206"/>
      <c r="C546" s="206"/>
      <c r="D546" s="206"/>
      <c r="E546" s="206"/>
      <c r="F546" s="206"/>
    </row>
    <row r="547" spans="1:6">
      <c r="A547" s="206"/>
      <c r="B547" s="206"/>
      <c r="C547" s="206"/>
      <c r="D547" s="206"/>
      <c r="E547" s="206"/>
      <c r="F547" s="206"/>
    </row>
    <row r="548" spans="1:6">
      <c r="A548" s="206"/>
      <c r="B548" s="206"/>
      <c r="C548" s="206"/>
      <c r="D548" s="206"/>
      <c r="E548" s="206"/>
      <c r="F548" s="206"/>
    </row>
    <row r="549" spans="1:6">
      <c r="A549" s="206"/>
      <c r="B549" s="206"/>
      <c r="C549" s="206"/>
      <c r="D549" s="206"/>
      <c r="E549" s="206"/>
      <c r="F549" s="206"/>
    </row>
    <row r="550" spans="1:6">
      <c r="A550" s="206"/>
      <c r="B550" s="206"/>
      <c r="C550" s="206"/>
      <c r="D550" s="206"/>
      <c r="E550" s="206"/>
      <c r="F550" s="206"/>
    </row>
    <row r="551" spans="1:6">
      <c r="A551" s="206"/>
      <c r="B551" s="206"/>
      <c r="C551" s="206"/>
      <c r="D551" s="206"/>
      <c r="E551" s="206"/>
      <c r="F551" s="206"/>
    </row>
    <row r="552" spans="1:6">
      <c r="A552" s="206"/>
      <c r="B552" s="206"/>
      <c r="C552" s="206"/>
      <c r="D552" s="206"/>
      <c r="E552" s="206"/>
      <c r="F552" s="206"/>
    </row>
    <row r="553" spans="1:6">
      <c r="A553" s="206"/>
      <c r="B553" s="206"/>
      <c r="C553" s="206"/>
      <c r="D553" s="206"/>
      <c r="E553" s="206"/>
      <c r="F553" s="206"/>
    </row>
    <row r="554" spans="1:6">
      <c r="A554" s="206"/>
      <c r="B554" s="206"/>
      <c r="C554" s="206"/>
      <c r="D554" s="206"/>
      <c r="E554" s="206"/>
      <c r="F554" s="206"/>
    </row>
    <row r="555" spans="1:6">
      <c r="A555" s="206"/>
      <c r="B555" s="206"/>
      <c r="C555" s="206"/>
      <c r="D555" s="206"/>
      <c r="E555" s="206"/>
      <c r="F555" s="206"/>
    </row>
    <row r="556" spans="1:6">
      <c r="A556" s="206"/>
      <c r="B556" s="206"/>
      <c r="C556" s="206"/>
      <c r="D556" s="206"/>
      <c r="E556" s="206"/>
      <c r="F556" s="206"/>
    </row>
    <row r="557" spans="1:6">
      <c r="A557" s="206"/>
      <c r="B557" s="206"/>
      <c r="C557" s="206"/>
      <c r="D557" s="206"/>
      <c r="E557" s="206"/>
      <c r="F557" s="206"/>
    </row>
    <row r="558" spans="1:6">
      <c r="A558" s="206"/>
      <c r="B558" s="206"/>
      <c r="C558" s="206"/>
      <c r="D558" s="206"/>
      <c r="E558" s="206"/>
      <c r="F558" s="206"/>
    </row>
    <row r="559" spans="1:6">
      <c r="A559" s="206"/>
      <c r="B559" s="206"/>
      <c r="C559" s="206"/>
      <c r="D559" s="206"/>
      <c r="E559" s="206"/>
      <c r="F559" s="206"/>
    </row>
    <row r="560" spans="1:6">
      <c r="A560" s="206"/>
      <c r="B560" s="206"/>
      <c r="C560" s="206"/>
      <c r="D560" s="206"/>
      <c r="E560" s="206"/>
      <c r="F560" s="206"/>
    </row>
    <row r="561" spans="1:6">
      <c r="A561" s="206"/>
      <c r="B561" s="206"/>
      <c r="C561" s="206"/>
      <c r="D561" s="206"/>
      <c r="E561" s="206"/>
      <c r="F561" s="206"/>
    </row>
    <row r="562" spans="1:6">
      <c r="A562" s="206"/>
      <c r="B562" s="206"/>
      <c r="C562" s="206"/>
      <c r="D562" s="206"/>
      <c r="E562" s="206"/>
      <c r="F562" s="206"/>
    </row>
    <row r="563" spans="1:6">
      <c r="A563" s="206"/>
      <c r="B563" s="206"/>
      <c r="C563" s="206"/>
      <c r="D563" s="206"/>
      <c r="E563" s="206"/>
      <c r="F563" s="206"/>
    </row>
    <row r="564" spans="1:6">
      <c r="A564" s="206"/>
      <c r="B564" s="206"/>
      <c r="C564" s="206"/>
      <c r="D564" s="206"/>
      <c r="E564" s="206"/>
      <c r="F564" s="206"/>
    </row>
    <row r="565" spans="1:6">
      <c r="A565" s="206"/>
      <c r="B565" s="206"/>
      <c r="C565" s="206"/>
      <c r="D565" s="206"/>
      <c r="E565" s="206"/>
      <c r="F565" s="206"/>
    </row>
    <row r="566" spans="1:6">
      <c r="A566" s="206"/>
      <c r="B566" s="206"/>
      <c r="C566" s="206"/>
      <c r="D566" s="206"/>
      <c r="E566" s="206"/>
      <c r="F566" s="206"/>
    </row>
    <row r="567" spans="1:6">
      <c r="A567" s="206"/>
      <c r="B567" s="206"/>
      <c r="C567" s="206"/>
      <c r="D567" s="206"/>
      <c r="E567" s="206"/>
      <c r="F567" s="206"/>
    </row>
    <row r="568" spans="1:6">
      <c r="A568" s="206"/>
      <c r="B568" s="206"/>
      <c r="C568" s="206"/>
      <c r="D568" s="206"/>
      <c r="E568" s="206"/>
      <c r="F568" s="206"/>
    </row>
    <row r="569" spans="1:6">
      <c r="A569" s="206"/>
      <c r="B569" s="206"/>
      <c r="C569" s="206"/>
      <c r="D569" s="206"/>
      <c r="E569" s="206"/>
      <c r="F569" s="206"/>
    </row>
    <row r="570" spans="1:6">
      <c r="A570" s="206"/>
      <c r="B570" s="206"/>
      <c r="C570" s="206"/>
      <c r="D570" s="206"/>
      <c r="E570" s="206"/>
      <c r="F570" s="206"/>
    </row>
    <row r="571" spans="1:6">
      <c r="A571" s="206"/>
      <c r="B571" s="206"/>
      <c r="C571" s="206"/>
      <c r="D571" s="206"/>
      <c r="E571" s="206"/>
      <c r="F571" s="206"/>
    </row>
    <row r="572" spans="1:6">
      <c r="A572" s="206"/>
      <c r="B572" s="206"/>
      <c r="C572" s="206"/>
      <c r="D572" s="206"/>
      <c r="E572" s="206"/>
      <c r="F572" s="206"/>
    </row>
    <row r="573" spans="1:6">
      <c r="A573" s="206"/>
      <c r="B573" s="206"/>
      <c r="C573" s="206"/>
      <c r="D573" s="206"/>
      <c r="E573" s="206"/>
      <c r="F573" s="206"/>
    </row>
    <row r="574" spans="1:6">
      <c r="A574" s="206"/>
      <c r="B574" s="206"/>
      <c r="C574" s="206"/>
      <c r="D574" s="206"/>
      <c r="E574" s="206"/>
      <c r="F574" s="206"/>
    </row>
    <row r="575" spans="1:6">
      <c r="A575" s="206"/>
      <c r="B575" s="206"/>
      <c r="C575" s="206"/>
      <c r="D575" s="206"/>
      <c r="E575" s="206"/>
      <c r="F575" s="206"/>
    </row>
    <row r="576" spans="1:6">
      <c r="A576" s="206"/>
      <c r="B576" s="206"/>
      <c r="C576" s="206"/>
      <c r="D576" s="206"/>
      <c r="E576" s="206"/>
      <c r="F576" s="206"/>
    </row>
    <row r="577" spans="1:6">
      <c r="A577" s="206"/>
      <c r="B577" s="206"/>
      <c r="C577" s="206"/>
      <c r="D577" s="206"/>
      <c r="E577" s="206"/>
      <c r="F577" s="206"/>
    </row>
    <row r="578" spans="1:6">
      <c r="A578" s="206"/>
      <c r="B578" s="206"/>
      <c r="C578" s="206"/>
      <c r="D578" s="206"/>
      <c r="E578" s="206"/>
      <c r="F578" s="206"/>
    </row>
    <row r="579" spans="1:6">
      <c r="A579" s="206"/>
      <c r="B579" s="206"/>
      <c r="C579" s="206"/>
      <c r="D579" s="206"/>
      <c r="E579" s="206"/>
      <c r="F579" s="206"/>
    </row>
    <row r="580" spans="1:6">
      <c r="A580" s="206"/>
      <c r="B580" s="206"/>
      <c r="C580" s="206"/>
      <c r="D580" s="206"/>
      <c r="E580" s="206"/>
      <c r="F580" s="206"/>
    </row>
    <row r="581" spans="1:6">
      <c r="A581" s="206"/>
      <c r="B581" s="206"/>
      <c r="C581" s="206"/>
      <c r="D581" s="206"/>
      <c r="E581" s="206"/>
      <c r="F581" s="206"/>
    </row>
    <row r="582" spans="1:6">
      <c r="A582" s="206"/>
      <c r="B582" s="206"/>
      <c r="C582" s="206"/>
      <c r="D582" s="206"/>
      <c r="E582" s="206"/>
      <c r="F582" s="206"/>
    </row>
    <row r="583" spans="1:6">
      <c r="A583" s="206"/>
      <c r="B583" s="206"/>
      <c r="C583" s="206"/>
      <c r="D583" s="206"/>
      <c r="E583" s="206"/>
      <c r="F583" s="206"/>
    </row>
    <row r="584" spans="1:6">
      <c r="A584" s="206"/>
      <c r="B584" s="206"/>
      <c r="C584" s="206"/>
      <c r="D584" s="206"/>
      <c r="E584" s="206"/>
      <c r="F584" s="206"/>
    </row>
    <row r="585" spans="1:6">
      <c r="A585" s="206"/>
      <c r="B585" s="206"/>
      <c r="C585" s="206"/>
      <c r="D585" s="206"/>
      <c r="E585" s="206"/>
      <c r="F585" s="206"/>
    </row>
    <row r="586" spans="1:6">
      <c r="A586" s="206"/>
      <c r="B586" s="206"/>
      <c r="C586" s="206"/>
      <c r="D586" s="206"/>
      <c r="E586" s="206"/>
      <c r="F586" s="206"/>
    </row>
    <row r="587" spans="1:6">
      <c r="A587" s="206"/>
      <c r="B587" s="206"/>
      <c r="C587" s="206"/>
      <c r="D587" s="206"/>
      <c r="E587" s="206"/>
      <c r="F587" s="206"/>
    </row>
    <row r="588" spans="1:6">
      <c r="A588" s="206"/>
      <c r="B588" s="206"/>
      <c r="C588" s="206"/>
      <c r="D588" s="206"/>
      <c r="E588" s="206"/>
      <c r="F588" s="206"/>
    </row>
    <row r="589" spans="1:6">
      <c r="A589" s="206"/>
      <c r="B589" s="206"/>
      <c r="C589" s="206"/>
      <c r="D589" s="206"/>
      <c r="E589" s="206"/>
      <c r="F589" s="206"/>
    </row>
    <row r="590" spans="1:6">
      <c r="A590" s="206"/>
      <c r="B590" s="206"/>
      <c r="C590" s="206"/>
      <c r="D590" s="206"/>
      <c r="E590" s="206"/>
      <c r="F590" s="206"/>
    </row>
    <row r="591" spans="1:6">
      <c r="A591" s="206"/>
      <c r="B591" s="206"/>
      <c r="C591" s="206"/>
      <c r="D591" s="206"/>
      <c r="E591" s="206"/>
      <c r="F591" s="206"/>
    </row>
    <row r="592" spans="1:6">
      <c r="A592" s="206"/>
      <c r="B592" s="206"/>
      <c r="C592" s="206"/>
      <c r="D592" s="206"/>
      <c r="E592" s="206"/>
      <c r="F592" s="206"/>
    </row>
    <row r="593" spans="1:6">
      <c r="A593" s="206"/>
      <c r="B593" s="206"/>
      <c r="C593" s="206"/>
      <c r="D593" s="206"/>
      <c r="E593" s="206"/>
      <c r="F593" s="206"/>
    </row>
    <row r="594" spans="1:6">
      <c r="A594" s="206"/>
      <c r="B594" s="206"/>
      <c r="C594" s="206"/>
      <c r="D594" s="206"/>
      <c r="E594" s="206"/>
      <c r="F594" s="206"/>
    </row>
    <row r="595" spans="1:6">
      <c r="A595" s="206"/>
      <c r="B595" s="206"/>
      <c r="C595" s="206"/>
      <c r="D595" s="206"/>
      <c r="E595" s="206"/>
      <c r="F595" s="206"/>
    </row>
    <row r="596" spans="1:6">
      <c r="A596" s="206"/>
      <c r="B596" s="206"/>
      <c r="C596" s="206"/>
      <c r="D596" s="206"/>
      <c r="E596" s="206"/>
      <c r="F596" s="206"/>
    </row>
    <row r="597" spans="1:6">
      <c r="A597" s="206"/>
      <c r="B597" s="206"/>
      <c r="C597" s="206"/>
      <c r="D597" s="206"/>
      <c r="E597" s="206"/>
      <c r="F597" s="206"/>
    </row>
    <row r="598" spans="1:6">
      <c r="A598" s="206"/>
      <c r="B598" s="206"/>
      <c r="C598" s="206"/>
      <c r="D598" s="206"/>
      <c r="E598" s="206"/>
      <c r="F598" s="206"/>
    </row>
    <row r="599" spans="1:6">
      <c r="A599" s="206"/>
      <c r="B599" s="206"/>
      <c r="C599" s="206"/>
      <c r="D599" s="206"/>
      <c r="E599" s="206"/>
      <c r="F599" s="206"/>
    </row>
    <row r="600" spans="1:6">
      <c r="A600" s="206"/>
      <c r="B600" s="206"/>
      <c r="C600" s="206"/>
      <c r="D600" s="206"/>
      <c r="E600" s="206"/>
      <c r="F600" s="206"/>
    </row>
    <row r="601" spans="1:6">
      <c r="A601" s="206"/>
      <c r="B601" s="206"/>
      <c r="C601" s="206"/>
      <c r="D601" s="206"/>
      <c r="E601" s="206"/>
      <c r="F601" s="206"/>
    </row>
    <row r="602" spans="1:6">
      <c r="A602" s="206"/>
      <c r="B602" s="206"/>
      <c r="C602" s="206"/>
      <c r="D602" s="206"/>
      <c r="E602" s="206"/>
      <c r="F602" s="206"/>
    </row>
    <row r="603" spans="1:6">
      <c r="A603" s="206"/>
      <c r="B603" s="206"/>
      <c r="C603" s="206"/>
      <c r="D603" s="206"/>
      <c r="E603" s="206"/>
      <c r="F603" s="206"/>
    </row>
    <row r="604" spans="1:6">
      <c r="A604" s="206"/>
      <c r="B604" s="206"/>
      <c r="C604" s="206"/>
      <c r="D604" s="206"/>
      <c r="E604" s="206"/>
      <c r="F604" s="206"/>
    </row>
    <row r="605" spans="1:6">
      <c r="A605" s="206"/>
      <c r="B605" s="206"/>
      <c r="C605" s="206"/>
      <c r="D605" s="206"/>
      <c r="E605" s="206"/>
      <c r="F605" s="206"/>
    </row>
    <row r="606" spans="1:6">
      <c r="A606" s="206"/>
      <c r="B606" s="206"/>
      <c r="C606" s="206"/>
      <c r="D606" s="206"/>
      <c r="E606" s="206"/>
      <c r="F606" s="206"/>
    </row>
    <row r="607" spans="1:6">
      <c r="A607" s="206"/>
      <c r="B607" s="206"/>
      <c r="C607" s="206"/>
      <c r="D607" s="206"/>
      <c r="E607" s="206"/>
      <c r="F607" s="206"/>
    </row>
    <row r="608" spans="1:6">
      <c r="A608" s="206"/>
      <c r="B608" s="206"/>
      <c r="C608" s="206"/>
      <c r="D608" s="206"/>
      <c r="E608" s="206"/>
      <c r="F608" s="206"/>
    </row>
    <row r="609" spans="1:6">
      <c r="A609" s="206"/>
      <c r="B609" s="206"/>
      <c r="C609" s="206"/>
      <c r="D609" s="206"/>
      <c r="E609" s="206"/>
      <c r="F609" s="206"/>
    </row>
    <row r="610" spans="1:6">
      <c r="A610" s="206"/>
      <c r="B610" s="206"/>
      <c r="C610" s="206"/>
      <c r="D610" s="206"/>
      <c r="E610" s="206"/>
      <c r="F610" s="206"/>
    </row>
    <row r="611" spans="1:6">
      <c r="A611" s="206"/>
      <c r="B611" s="206"/>
      <c r="C611" s="206"/>
      <c r="D611" s="206"/>
      <c r="E611" s="206"/>
      <c r="F611" s="206"/>
    </row>
    <row r="612" spans="1:6">
      <c r="A612" s="206"/>
      <c r="B612" s="206"/>
      <c r="C612" s="206"/>
      <c r="D612" s="206"/>
      <c r="E612" s="206"/>
      <c r="F612" s="206"/>
    </row>
    <row r="613" spans="1:6">
      <c r="A613" s="206"/>
      <c r="B613" s="206"/>
      <c r="C613" s="206"/>
      <c r="D613" s="206"/>
      <c r="E613" s="206"/>
      <c r="F613" s="206"/>
    </row>
    <row r="614" spans="1:6">
      <c r="A614" s="206"/>
      <c r="B614" s="206"/>
      <c r="C614" s="206"/>
      <c r="D614" s="206"/>
      <c r="E614" s="206"/>
      <c r="F614" s="206"/>
    </row>
    <row r="615" spans="1:6">
      <c r="A615" s="206"/>
      <c r="B615" s="206"/>
      <c r="C615" s="206"/>
      <c r="D615" s="206"/>
      <c r="E615" s="206"/>
      <c r="F615" s="206"/>
    </row>
    <row r="616" spans="1:6">
      <c r="A616" s="206"/>
      <c r="B616" s="206"/>
      <c r="C616" s="206"/>
      <c r="D616" s="206"/>
      <c r="E616" s="206"/>
      <c r="F616" s="206"/>
    </row>
    <row r="617" spans="1:6">
      <c r="A617" s="206"/>
      <c r="B617" s="206"/>
      <c r="C617" s="206"/>
      <c r="D617" s="206"/>
      <c r="E617" s="206"/>
      <c r="F617" s="206"/>
    </row>
    <row r="618" spans="1:6">
      <c r="A618" s="206"/>
      <c r="B618" s="206"/>
      <c r="C618" s="206"/>
      <c r="D618" s="206"/>
      <c r="E618" s="206"/>
      <c r="F618" s="206"/>
    </row>
    <row r="619" spans="1:6">
      <c r="A619" s="206"/>
      <c r="B619" s="206"/>
      <c r="C619" s="206"/>
      <c r="D619" s="206"/>
      <c r="E619" s="206"/>
      <c r="F619" s="206"/>
    </row>
    <row r="620" spans="1:6">
      <c r="A620" s="206"/>
      <c r="B620" s="206"/>
      <c r="C620" s="206"/>
      <c r="D620" s="206"/>
      <c r="E620" s="206"/>
      <c r="F620" s="206"/>
    </row>
    <row r="621" spans="1:6">
      <c r="A621" s="206"/>
      <c r="B621" s="206"/>
      <c r="C621" s="206"/>
      <c r="D621" s="206"/>
      <c r="E621" s="206"/>
      <c r="F621" s="206"/>
    </row>
    <row r="622" spans="1:6">
      <c r="A622" s="206"/>
      <c r="B622" s="206"/>
      <c r="C622" s="206"/>
      <c r="D622" s="206"/>
      <c r="E622" s="206"/>
      <c r="F622" s="206"/>
    </row>
    <row r="623" spans="1:6">
      <c r="A623" s="206"/>
      <c r="B623" s="206"/>
      <c r="C623" s="206"/>
      <c r="D623" s="206"/>
      <c r="E623" s="206"/>
      <c r="F623" s="206"/>
    </row>
    <row r="624" spans="1:6">
      <c r="A624" s="206"/>
      <c r="B624" s="206"/>
      <c r="C624" s="206"/>
      <c r="D624" s="206"/>
      <c r="E624" s="206"/>
      <c r="F624" s="206"/>
    </row>
    <row r="625" spans="1:6">
      <c r="A625" s="206"/>
      <c r="B625" s="206"/>
      <c r="C625" s="206"/>
      <c r="D625" s="206"/>
      <c r="E625" s="206"/>
      <c r="F625" s="206"/>
    </row>
    <row r="626" spans="1:6">
      <c r="A626" s="206"/>
      <c r="B626" s="206"/>
      <c r="C626" s="206"/>
      <c r="D626" s="206"/>
      <c r="E626" s="206"/>
      <c r="F626" s="206"/>
    </row>
    <row r="627" spans="1:6">
      <c r="A627" s="206"/>
      <c r="B627" s="206"/>
      <c r="C627" s="206"/>
      <c r="D627" s="206"/>
      <c r="E627" s="206"/>
      <c r="F627" s="206"/>
    </row>
    <row r="628" spans="1:6">
      <c r="A628" s="206"/>
      <c r="B628" s="206"/>
      <c r="C628" s="206"/>
      <c r="D628" s="206"/>
      <c r="E628" s="206"/>
      <c r="F628" s="206"/>
    </row>
    <row r="629" spans="1:6">
      <c r="A629" s="206"/>
      <c r="B629" s="206"/>
      <c r="C629" s="206"/>
      <c r="D629" s="206"/>
      <c r="E629" s="206"/>
      <c r="F629" s="206"/>
    </row>
    <row r="630" spans="1:6">
      <c r="A630" s="206"/>
      <c r="B630" s="206"/>
      <c r="C630" s="206"/>
      <c r="D630" s="206"/>
      <c r="E630" s="206"/>
      <c r="F630" s="206"/>
    </row>
    <row r="631" spans="1:6">
      <c r="A631" s="206"/>
      <c r="B631" s="206"/>
      <c r="C631" s="206"/>
      <c r="D631" s="206"/>
      <c r="E631" s="206"/>
      <c r="F631" s="206"/>
    </row>
    <row r="632" spans="1:6">
      <c r="A632" s="206"/>
      <c r="B632" s="206"/>
      <c r="C632" s="206"/>
      <c r="D632" s="206"/>
      <c r="E632" s="206"/>
      <c r="F632" s="206"/>
    </row>
    <row r="633" spans="1:6">
      <c r="A633" s="206"/>
      <c r="B633" s="206"/>
      <c r="C633" s="206"/>
      <c r="D633" s="206"/>
      <c r="E633" s="206"/>
      <c r="F633" s="206"/>
    </row>
    <row r="634" spans="1:6">
      <c r="A634" s="206"/>
      <c r="B634" s="206"/>
      <c r="C634" s="206"/>
      <c r="D634" s="206"/>
      <c r="E634" s="206"/>
      <c r="F634" s="206"/>
    </row>
    <row r="635" spans="1:6">
      <c r="A635" s="206"/>
      <c r="B635" s="206"/>
      <c r="C635" s="206"/>
      <c r="D635" s="206"/>
      <c r="E635" s="206"/>
      <c r="F635" s="206"/>
    </row>
    <row r="636" spans="1:6">
      <c r="A636" s="206"/>
      <c r="B636" s="206"/>
      <c r="C636" s="206"/>
      <c r="D636" s="206"/>
      <c r="E636" s="206"/>
      <c r="F636" s="206"/>
    </row>
    <row r="637" spans="1:6">
      <c r="A637" s="206"/>
      <c r="B637" s="206"/>
      <c r="C637" s="206"/>
      <c r="D637" s="206"/>
      <c r="E637" s="206"/>
      <c r="F637" s="206"/>
    </row>
    <row r="638" spans="1:6">
      <c r="A638" s="206"/>
      <c r="B638" s="206"/>
      <c r="C638" s="206"/>
      <c r="D638" s="206"/>
      <c r="E638" s="206"/>
      <c r="F638" s="206"/>
    </row>
    <row r="639" spans="1:6">
      <c r="A639" s="206"/>
      <c r="B639" s="206"/>
      <c r="C639" s="206"/>
      <c r="D639" s="206"/>
      <c r="E639" s="206"/>
      <c r="F639" s="206"/>
    </row>
    <row r="640" spans="1:6">
      <c r="A640" s="206"/>
      <c r="B640" s="206"/>
      <c r="C640" s="206"/>
      <c r="D640" s="206"/>
      <c r="E640" s="206"/>
      <c r="F640" s="206"/>
    </row>
    <row r="641" spans="1:6">
      <c r="A641" s="206"/>
      <c r="B641" s="206"/>
      <c r="C641" s="206"/>
      <c r="D641" s="206"/>
      <c r="E641" s="206"/>
      <c r="F641" s="206"/>
    </row>
    <row r="642" spans="1:6">
      <c r="A642" s="206"/>
      <c r="B642" s="206"/>
      <c r="C642" s="206"/>
      <c r="D642" s="206"/>
      <c r="E642" s="206"/>
      <c r="F642" s="206"/>
    </row>
    <row r="643" spans="1:6">
      <c r="A643" s="206"/>
      <c r="B643" s="206"/>
      <c r="C643" s="206"/>
      <c r="D643" s="206"/>
      <c r="E643" s="206"/>
      <c r="F643" s="206"/>
    </row>
    <row r="644" spans="1:6">
      <c r="A644" s="206"/>
      <c r="B644" s="206"/>
      <c r="C644" s="206"/>
      <c r="D644" s="206"/>
      <c r="E644" s="206"/>
      <c r="F644" s="206"/>
    </row>
    <row r="645" spans="1:6">
      <c r="A645" s="206"/>
      <c r="B645" s="206"/>
      <c r="C645" s="206"/>
      <c r="D645" s="206"/>
      <c r="E645" s="206"/>
      <c r="F645" s="206"/>
    </row>
    <row r="646" spans="1:6">
      <c r="A646" s="206"/>
      <c r="B646" s="206"/>
      <c r="C646" s="206"/>
      <c r="D646" s="206"/>
      <c r="E646" s="206"/>
      <c r="F646" s="206"/>
    </row>
    <row r="647" spans="1:6">
      <c r="A647" s="206"/>
      <c r="B647" s="206"/>
      <c r="C647" s="206"/>
      <c r="D647" s="206"/>
      <c r="E647" s="206"/>
      <c r="F647" s="206"/>
    </row>
    <row r="648" spans="1:6">
      <c r="A648" s="206"/>
      <c r="B648" s="206"/>
      <c r="C648" s="206"/>
      <c r="D648" s="206"/>
      <c r="E648" s="206"/>
      <c r="F648" s="206"/>
    </row>
    <row r="649" spans="1:6">
      <c r="A649" s="206"/>
      <c r="B649" s="206"/>
      <c r="C649" s="206"/>
      <c r="D649" s="206"/>
      <c r="E649" s="206"/>
      <c r="F649" s="206"/>
    </row>
    <row r="650" spans="1:6">
      <c r="A650" s="206"/>
      <c r="B650" s="206"/>
      <c r="C650" s="206"/>
      <c r="D650" s="206"/>
      <c r="E650" s="206"/>
      <c r="F650" s="206"/>
    </row>
    <row r="651" spans="1:6">
      <c r="A651" s="206"/>
      <c r="B651" s="206"/>
      <c r="C651" s="206"/>
      <c r="D651" s="206"/>
      <c r="E651" s="206"/>
      <c r="F651" s="206"/>
    </row>
    <row r="652" spans="1:6">
      <c r="A652" s="206"/>
      <c r="B652" s="206"/>
      <c r="C652" s="206"/>
      <c r="D652" s="206"/>
      <c r="E652" s="206"/>
      <c r="F652" s="206"/>
    </row>
    <row r="653" spans="1:6">
      <c r="A653" s="206"/>
      <c r="B653" s="206"/>
      <c r="C653" s="206"/>
      <c r="D653" s="206"/>
      <c r="E653" s="206"/>
      <c r="F653" s="206"/>
    </row>
    <row r="654" spans="1:6">
      <c r="A654" s="206"/>
      <c r="B654" s="206"/>
      <c r="C654" s="206"/>
      <c r="D654" s="206"/>
      <c r="E654" s="206"/>
      <c r="F654" s="206"/>
    </row>
    <row r="655" spans="1:6">
      <c r="A655" s="206"/>
      <c r="B655" s="206"/>
      <c r="C655" s="206"/>
      <c r="D655" s="206"/>
      <c r="E655" s="206"/>
      <c r="F655" s="206"/>
    </row>
    <row r="656" spans="1:6">
      <c r="A656" s="206"/>
      <c r="B656" s="206"/>
      <c r="C656" s="206"/>
      <c r="D656" s="206"/>
      <c r="E656" s="206"/>
      <c r="F656" s="206"/>
    </row>
    <row r="657" spans="1:6">
      <c r="A657" s="206"/>
      <c r="B657" s="206"/>
      <c r="C657" s="206"/>
      <c r="D657" s="206"/>
      <c r="E657" s="206"/>
      <c r="F657" s="206"/>
    </row>
    <row r="658" spans="1:6">
      <c r="A658" s="206"/>
      <c r="B658" s="206"/>
      <c r="C658" s="206"/>
      <c r="D658" s="206"/>
      <c r="E658" s="206"/>
      <c r="F658" s="206"/>
    </row>
    <row r="659" spans="1:6">
      <c r="A659" s="206"/>
      <c r="B659" s="206"/>
      <c r="C659" s="206"/>
      <c r="D659" s="206"/>
      <c r="E659" s="206"/>
      <c r="F659" s="206"/>
    </row>
    <row r="660" spans="1:6">
      <c r="A660" s="206"/>
      <c r="B660" s="206"/>
      <c r="C660" s="206"/>
      <c r="D660" s="206"/>
      <c r="E660" s="206"/>
      <c r="F660" s="206"/>
    </row>
    <row r="661" spans="1:6">
      <c r="A661" s="206"/>
      <c r="B661" s="206"/>
      <c r="C661" s="206"/>
      <c r="D661" s="206"/>
      <c r="E661" s="206"/>
      <c r="F661" s="206"/>
    </row>
    <row r="662" spans="1:6">
      <c r="A662" s="206"/>
      <c r="B662" s="206"/>
      <c r="C662" s="206"/>
      <c r="D662" s="206"/>
      <c r="E662" s="206"/>
      <c r="F662" s="206"/>
    </row>
    <row r="663" spans="1:6">
      <c r="A663" s="206"/>
      <c r="B663" s="206"/>
      <c r="C663" s="206"/>
      <c r="D663" s="206"/>
      <c r="E663" s="206"/>
      <c r="F663" s="206"/>
    </row>
    <row r="664" spans="1:6">
      <c r="A664" s="206"/>
      <c r="B664" s="206"/>
      <c r="C664" s="206"/>
      <c r="D664" s="206"/>
      <c r="E664" s="206"/>
      <c r="F664" s="206"/>
    </row>
    <row r="665" spans="1:6">
      <c r="A665" s="206"/>
      <c r="B665" s="206"/>
      <c r="C665" s="206"/>
      <c r="D665" s="206"/>
      <c r="E665" s="206"/>
      <c r="F665" s="206"/>
    </row>
    <row r="666" spans="1:6">
      <c r="A666" s="206"/>
      <c r="B666" s="206"/>
      <c r="C666" s="206"/>
      <c r="D666" s="206"/>
      <c r="E666" s="206"/>
      <c r="F666" s="206"/>
    </row>
    <row r="667" spans="1:6">
      <c r="A667" s="206"/>
      <c r="B667" s="206"/>
      <c r="C667" s="206"/>
      <c r="D667" s="206"/>
      <c r="E667" s="206"/>
      <c r="F667" s="206"/>
    </row>
    <row r="668" spans="1:6">
      <c r="A668" s="206"/>
      <c r="B668" s="206"/>
      <c r="C668" s="206"/>
      <c r="D668" s="206"/>
      <c r="E668" s="206"/>
      <c r="F668" s="206"/>
    </row>
    <row r="669" spans="1:6">
      <c r="A669" s="206"/>
      <c r="B669" s="206"/>
      <c r="C669" s="206"/>
      <c r="D669" s="206"/>
      <c r="E669" s="206"/>
      <c r="F669" s="206"/>
    </row>
    <row r="670" spans="1:6">
      <c r="A670" s="206"/>
      <c r="B670" s="206"/>
      <c r="C670" s="206"/>
      <c r="D670" s="206"/>
      <c r="E670" s="206"/>
      <c r="F670" s="206"/>
    </row>
    <row r="671" spans="1:6">
      <c r="A671" s="206"/>
      <c r="B671" s="206"/>
      <c r="C671" s="206"/>
      <c r="D671" s="206"/>
      <c r="E671" s="206"/>
      <c r="F671" s="206"/>
    </row>
    <row r="672" spans="1:6">
      <c r="A672" s="206"/>
      <c r="B672" s="206"/>
      <c r="C672" s="206"/>
      <c r="D672" s="206"/>
      <c r="E672" s="206"/>
      <c r="F672" s="206"/>
    </row>
    <row r="673" spans="1:6">
      <c r="A673" s="206"/>
      <c r="B673" s="206"/>
      <c r="C673" s="206"/>
      <c r="D673" s="206"/>
      <c r="E673" s="206"/>
      <c r="F673" s="206"/>
    </row>
    <row r="674" spans="1:6">
      <c r="A674" s="206"/>
      <c r="B674" s="206"/>
      <c r="C674" s="206"/>
      <c r="D674" s="206"/>
      <c r="E674" s="206"/>
      <c r="F674" s="206"/>
    </row>
    <row r="675" spans="1:6">
      <c r="A675" s="206"/>
      <c r="B675" s="206"/>
      <c r="C675" s="206"/>
      <c r="D675" s="206"/>
      <c r="E675" s="206"/>
      <c r="F675" s="206"/>
    </row>
    <row r="676" spans="1:6">
      <c r="A676" s="206"/>
      <c r="B676" s="206"/>
      <c r="C676" s="206"/>
      <c r="D676" s="206"/>
      <c r="E676" s="206"/>
      <c r="F676" s="206"/>
    </row>
    <row r="677" spans="1:6">
      <c r="A677" s="206"/>
      <c r="B677" s="206"/>
      <c r="C677" s="206"/>
      <c r="D677" s="206"/>
      <c r="E677" s="206"/>
      <c r="F677" s="206"/>
    </row>
    <row r="678" spans="1:6">
      <c r="A678" s="206"/>
      <c r="B678" s="206"/>
      <c r="C678" s="206"/>
      <c r="D678" s="206"/>
      <c r="E678" s="206"/>
      <c r="F678" s="206"/>
    </row>
    <row r="679" spans="1:6">
      <c r="A679" s="206"/>
      <c r="B679" s="206"/>
      <c r="C679" s="206"/>
      <c r="D679" s="206"/>
      <c r="E679" s="206"/>
      <c r="F679" s="206"/>
    </row>
    <row r="680" spans="1:6">
      <c r="A680" s="206"/>
      <c r="B680" s="206"/>
      <c r="C680" s="206"/>
      <c r="D680" s="206"/>
      <c r="E680" s="206"/>
      <c r="F680" s="206"/>
    </row>
    <row r="681" spans="1:6">
      <c r="A681" s="206"/>
      <c r="B681" s="206"/>
      <c r="C681" s="206"/>
      <c r="D681" s="206"/>
      <c r="E681" s="206"/>
      <c r="F681" s="206"/>
    </row>
    <row r="682" spans="1:6">
      <c r="A682" s="206"/>
      <c r="B682" s="206"/>
      <c r="C682" s="206"/>
      <c r="D682" s="206"/>
      <c r="E682" s="206"/>
      <c r="F682" s="206"/>
    </row>
    <row r="683" spans="1:6">
      <c r="A683" s="206"/>
      <c r="B683" s="206"/>
      <c r="C683" s="206"/>
      <c r="D683" s="206"/>
      <c r="E683" s="206"/>
      <c r="F683" s="206"/>
    </row>
    <row r="684" spans="1:6">
      <c r="A684" s="206"/>
      <c r="B684" s="206"/>
      <c r="C684" s="206"/>
      <c r="D684" s="206"/>
      <c r="E684" s="206"/>
      <c r="F684" s="206"/>
    </row>
    <row r="685" spans="1:6">
      <c r="A685" s="206"/>
      <c r="B685" s="206"/>
      <c r="C685" s="206"/>
      <c r="D685" s="206"/>
      <c r="E685" s="206"/>
      <c r="F685" s="206"/>
    </row>
    <row r="686" spans="1:6">
      <c r="A686" s="206"/>
      <c r="B686" s="206"/>
      <c r="C686" s="206"/>
      <c r="D686" s="206"/>
      <c r="E686" s="206"/>
      <c r="F686" s="206"/>
    </row>
    <row r="687" spans="1:6">
      <c r="A687" s="206"/>
      <c r="B687" s="206"/>
      <c r="C687" s="206"/>
      <c r="D687" s="206"/>
      <c r="E687" s="206"/>
      <c r="F687" s="206"/>
    </row>
    <row r="688" spans="1:6">
      <c r="A688" s="206"/>
      <c r="B688" s="206"/>
      <c r="C688" s="206"/>
      <c r="D688" s="206"/>
      <c r="E688" s="206"/>
      <c r="F688" s="206"/>
    </row>
    <row r="689" spans="1:6">
      <c r="A689" s="206"/>
      <c r="B689" s="206"/>
      <c r="C689" s="206"/>
      <c r="D689" s="206"/>
      <c r="E689" s="206"/>
      <c r="F689" s="206"/>
    </row>
    <row r="690" spans="1:6">
      <c r="A690" s="206"/>
      <c r="B690" s="206"/>
      <c r="C690" s="206"/>
      <c r="D690" s="206"/>
      <c r="E690" s="206"/>
      <c r="F690" s="206"/>
    </row>
    <row r="691" spans="1:6">
      <c r="A691" s="206"/>
      <c r="B691" s="206"/>
      <c r="C691" s="206"/>
      <c r="D691" s="206"/>
      <c r="E691" s="206"/>
      <c r="F691" s="206"/>
    </row>
    <row r="692" spans="1:6">
      <c r="A692" s="206"/>
      <c r="B692" s="206"/>
      <c r="C692" s="206"/>
      <c r="D692" s="206"/>
      <c r="E692" s="206"/>
      <c r="F692" s="206"/>
    </row>
    <row r="693" spans="1:6">
      <c r="A693" s="206"/>
      <c r="B693" s="206"/>
      <c r="C693" s="206"/>
      <c r="D693" s="206"/>
      <c r="E693" s="206"/>
      <c r="F693" s="206"/>
    </row>
    <row r="694" spans="1:6">
      <c r="A694" s="206"/>
      <c r="B694" s="206"/>
      <c r="C694" s="206"/>
      <c r="D694" s="206"/>
      <c r="E694" s="206"/>
      <c r="F694" s="206"/>
    </row>
    <row r="695" spans="1:6">
      <c r="A695" s="206"/>
      <c r="B695" s="206"/>
      <c r="C695" s="206"/>
      <c r="D695" s="206"/>
      <c r="E695" s="206"/>
      <c r="F695" s="206"/>
    </row>
    <row r="696" spans="1:6">
      <c r="A696" s="206"/>
      <c r="B696" s="206"/>
      <c r="C696" s="206"/>
      <c r="D696" s="206"/>
      <c r="E696" s="206"/>
      <c r="F696" s="206"/>
    </row>
    <row r="697" spans="1:6">
      <c r="A697" s="206"/>
      <c r="B697" s="206"/>
      <c r="C697" s="206"/>
      <c r="D697" s="206"/>
      <c r="E697" s="206"/>
      <c r="F697" s="206"/>
    </row>
    <row r="698" spans="1:6">
      <c r="A698" s="206"/>
      <c r="B698" s="206"/>
      <c r="C698" s="206"/>
      <c r="D698" s="206"/>
      <c r="E698" s="206"/>
      <c r="F698" s="206"/>
    </row>
    <row r="699" spans="1:6">
      <c r="A699" s="206"/>
      <c r="B699" s="206"/>
      <c r="C699" s="206"/>
      <c r="D699" s="206"/>
      <c r="E699" s="206"/>
      <c r="F699" s="206"/>
    </row>
    <row r="700" spans="1:6">
      <c r="A700" s="206"/>
      <c r="B700" s="206"/>
      <c r="C700" s="206"/>
      <c r="D700" s="206"/>
      <c r="E700" s="206"/>
      <c r="F700" s="206"/>
    </row>
    <row r="701" spans="1:6">
      <c r="A701" s="206"/>
      <c r="B701" s="206"/>
      <c r="C701" s="206"/>
      <c r="D701" s="206"/>
      <c r="E701" s="206"/>
      <c r="F701" s="206"/>
    </row>
    <row r="702" spans="1:6">
      <c r="A702" s="206"/>
      <c r="B702" s="206"/>
      <c r="C702" s="206"/>
      <c r="D702" s="206"/>
      <c r="E702" s="206"/>
      <c r="F702" s="206"/>
    </row>
    <row r="703" spans="1:6">
      <c r="A703" s="206"/>
      <c r="B703" s="206"/>
      <c r="C703" s="206"/>
      <c r="D703" s="206"/>
      <c r="E703" s="206"/>
      <c r="F703" s="206"/>
    </row>
    <row r="704" spans="1:6">
      <c r="A704" s="206"/>
      <c r="B704" s="206"/>
      <c r="C704" s="206"/>
      <c r="D704" s="206"/>
      <c r="E704" s="206"/>
      <c r="F704" s="206"/>
    </row>
    <row r="705" spans="1:6">
      <c r="A705" s="206"/>
      <c r="B705" s="206"/>
      <c r="C705" s="206"/>
      <c r="D705" s="206"/>
      <c r="E705" s="206"/>
      <c r="F705" s="206"/>
    </row>
    <row r="706" spans="1:6">
      <c r="A706" s="206"/>
      <c r="B706" s="206"/>
      <c r="C706" s="206"/>
      <c r="D706" s="206"/>
      <c r="E706" s="206"/>
      <c r="F706" s="206"/>
    </row>
    <row r="707" spans="1:6">
      <c r="A707" s="206"/>
      <c r="B707" s="206"/>
      <c r="C707" s="206"/>
      <c r="D707" s="206"/>
      <c r="E707" s="206"/>
      <c r="F707" s="206"/>
    </row>
    <row r="708" spans="1:6">
      <c r="A708" s="206"/>
      <c r="B708" s="206"/>
      <c r="C708" s="206"/>
      <c r="D708" s="206"/>
      <c r="E708" s="206"/>
      <c r="F708" s="206"/>
    </row>
    <row r="709" spans="1:6">
      <c r="A709" s="206"/>
      <c r="B709" s="206"/>
      <c r="C709" s="206"/>
      <c r="D709" s="206"/>
      <c r="E709" s="206"/>
      <c r="F709" s="206"/>
    </row>
    <row r="710" spans="1:6">
      <c r="A710" s="206"/>
      <c r="B710" s="206"/>
      <c r="C710" s="206"/>
      <c r="D710" s="206"/>
      <c r="E710" s="206"/>
      <c r="F710" s="206"/>
    </row>
    <row r="711" spans="1:6">
      <c r="A711" s="206"/>
      <c r="B711" s="206"/>
      <c r="C711" s="206"/>
      <c r="D711" s="206"/>
      <c r="E711" s="206"/>
      <c r="F711" s="206"/>
    </row>
    <row r="712" spans="1:6">
      <c r="A712" s="206"/>
      <c r="B712" s="206"/>
      <c r="C712" s="206"/>
      <c r="D712" s="206"/>
      <c r="E712" s="206"/>
      <c r="F712" s="206"/>
    </row>
    <row r="713" spans="1:6">
      <c r="A713" s="206"/>
      <c r="B713" s="206"/>
      <c r="C713" s="206"/>
      <c r="D713" s="206"/>
      <c r="E713" s="206"/>
      <c r="F713" s="206"/>
    </row>
    <row r="714" spans="1:6">
      <c r="A714" s="206"/>
      <c r="B714" s="206"/>
      <c r="C714" s="206"/>
      <c r="D714" s="206"/>
      <c r="E714" s="206"/>
      <c r="F714" s="206"/>
    </row>
    <row r="715" spans="1:6">
      <c r="A715" s="206"/>
      <c r="B715" s="206"/>
      <c r="C715" s="206"/>
      <c r="D715" s="206"/>
      <c r="E715" s="206"/>
      <c r="F715" s="206"/>
    </row>
    <row r="716" spans="1:6">
      <c r="A716" s="206"/>
      <c r="B716" s="206"/>
      <c r="C716" s="206"/>
      <c r="D716" s="206"/>
      <c r="E716" s="206"/>
      <c r="F716" s="206"/>
    </row>
    <row r="717" spans="1:6">
      <c r="A717" s="206"/>
      <c r="B717" s="206"/>
      <c r="C717" s="206"/>
      <c r="D717" s="206"/>
      <c r="E717" s="206"/>
      <c r="F717" s="206"/>
    </row>
    <row r="718" spans="1:6">
      <c r="A718" s="206"/>
      <c r="B718" s="206"/>
      <c r="C718" s="206"/>
      <c r="D718" s="206"/>
      <c r="E718" s="206"/>
      <c r="F718" s="206"/>
    </row>
    <row r="719" spans="1:6">
      <c r="A719" s="206"/>
      <c r="B719" s="206"/>
      <c r="C719" s="206"/>
      <c r="D719" s="206"/>
      <c r="E719" s="206"/>
      <c r="F719" s="206"/>
    </row>
    <row r="720" spans="1:6">
      <c r="A720" s="206"/>
      <c r="B720" s="206"/>
      <c r="C720" s="206"/>
      <c r="D720" s="206"/>
      <c r="E720" s="206"/>
      <c r="F720" s="206"/>
    </row>
    <row r="721" spans="1:6">
      <c r="A721" s="206"/>
      <c r="B721" s="206"/>
      <c r="C721" s="206"/>
      <c r="D721" s="206"/>
      <c r="E721" s="206"/>
      <c r="F721" s="206"/>
    </row>
    <row r="722" spans="1:6">
      <c r="A722" s="206"/>
      <c r="B722" s="206"/>
      <c r="C722" s="206"/>
      <c r="D722" s="206"/>
      <c r="E722" s="206"/>
      <c r="F722" s="206"/>
    </row>
    <row r="723" spans="1:6">
      <c r="A723" s="206"/>
      <c r="B723" s="206"/>
      <c r="C723" s="206"/>
      <c r="D723" s="206"/>
      <c r="E723" s="206"/>
      <c r="F723" s="206"/>
    </row>
    <row r="724" spans="1:6">
      <c r="A724" s="206"/>
      <c r="B724" s="206"/>
      <c r="C724" s="206"/>
      <c r="D724" s="206"/>
      <c r="E724" s="206"/>
      <c r="F724" s="206"/>
    </row>
    <row r="725" spans="1:6">
      <c r="A725" s="206"/>
      <c r="B725" s="206"/>
      <c r="C725" s="206"/>
      <c r="D725" s="206"/>
      <c r="E725" s="206"/>
      <c r="F725" s="206"/>
    </row>
    <row r="726" spans="1:6">
      <c r="A726" s="206"/>
      <c r="B726" s="206"/>
      <c r="C726" s="206"/>
      <c r="D726" s="206"/>
      <c r="E726" s="206"/>
      <c r="F726" s="206"/>
    </row>
    <row r="727" spans="1:6">
      <c r="A727" s="206"/>
      <c r="B727" s="206"/>
      <c r="C727" s="206"/>
      <c r="D727" s="206"/>
      <c r="E727" s="206"/>
      <c r="F727" s="206"/>
    </row>
    <row r="728" spans="1:6">
      <c r="A728" s="206"/>
      <c r="B728" s="206"/>
      <c r="C728" s="206"/>
      <c r="D728" s="206"/>
      <c r="E728" s="206"/>
      <c r="F728" s="206"/>
    </row>
    <row r="729" spans="1:6">
      <c r="A729" s="206"/>
      <c r="B729" s="206"/>
      <c r="C729" s="206"/>
      <c r="D729" s="206"/>
      <c r="E729" s="206"/>
      <c r="F729" s="206"/>
    </row>
    <row r="730" spans="1:6">
      <c r="A730" s="206"/>
      <c r="B730" s="206"/>
      <c r="C730" s="206"/>
      <c r="D730" s="206"/>
      <c r="E730" s="206"/>
      <c r="F730" s="206"/>
    </row>
    <row r="731" spans="1:6">
      <c r="A731" s="206"/>
      <c r="B731" s="206"/>
      <c r="C731" s="206"/>
      <c r="D731" s="206"/>
      <c r="E731" s="206"/>
      <c r="F731" s="206"/>
    </row>
    <row r="732" spans="1:6">
      <c r="A732" s="206"/>
      <c r="B732" s="206"/>
      <c r="C732" s="206"/>
      <c r="D732" s="206"/>
      <c r="E732" s="206"/>
      <c r="F732" s="206"/>
    </row>
    <row r="733" spans="1:6">
      <c r="A733" s="206"/>
      <c r="B733" s="206"/>
      <c r="C733" s="206"/>
      <c r="D733" s="206"/>
      <c r="E733" s="206"/>
      <c r="F733" s="206"/>
    </row>
    <row r="734" spans="1:6">
      <c r="A734" s="206"/>
      <c r="B734" s="206"/>
      <c r="C734" s="206"/>
      <c r="D734" s="206"/>
      <c r="E734" s="206"/>
      <c r="F734" s="206"/>
    </row>
    <row r="735" spans="1:6">
      <c r="A735" s="206"/>
      <c r="B735" s="206"/>
      <c r="C735" s="206"/>
      <c r="D735" s="206"/>
      <c r="E735" s="206"/>
      <c r="F735" s="206"/>
    </row>
    <row r="736" spans="1:6">
      <c r="A736" s="206"/>
      <c r="B736" s="206"/>
      <c r="C736" s="206"/>
      <c r="D736" s="206"/>
      <c r="E736" s="206"/>
      <c r="F736" s="206"/>
    </row>
    <row r="737" spans="1:6">
      <c r="A737" s="206"/>
      <c r="B737" s="206"/>
      <c r="C737" s="206"/>
      <c r="D737" s="206"/>
      <c r="E737" s="206"/>
      <c r="F737" s="206"/>
    </row>
    <row r="738" spans="1:6">
      <c r="A738" s="206"/>
      <c r="B738" s="206"/>
      <c r="C738" s="206"/>
      <c r="D738" s="206"/>
      <c r="E738" s="206"/>
      <c r="F738" s="206"/>
    </row>
    <row r="739" spans="1:6">
      <c r="A739" s="206"/>
      <c r="B739" s="206"/>
      <c r="C739" s="206"/>
      <c r="D739" s="206"/>
      <c r="E739" s="206"/>
      <c r="F739" s="206"/>
    </row>
    <row r="740" spans="1:6">
      <c r="A740" s="206"/>
      <c r="B740" s="206"/>
      <c r="C740" s="206"/>
      <c r="D740" s="206"/>
      <c r="E740" s="206"/>
      <c r="F740" s="206"/>
    </row>
    <row r="741" spans="1:6">
      <c r="A741" s="206"/>
      <c r="B741" s="206"/>
      <c r="C741" s="206"/>
      <c r="D741" s="206"/>
      <c r="E741" s="206"/>
      <c r="F741" s="206"/>
    </row>
    <row r="742" spans="1:6">
      <c r="A742" s="206"/>
      <c r="B742" s="206"/>
      <c r="C742" s="206"/>
      <c r="D742" s="206"/>
      <c r="E742" s="206"/>
      <c r="F742" s="206"/>
    </row>
    <row r="743" spans="1:6">
      <c r="A743" s="206"/>
      <c r="B743" s="206"/>
      <c r="C743" s="206"/>
      <c r="D743" s="206"/>
      <c r="E743" s="206"/>
      <c r="F743" s="206"/>
    </row>
    <row r="744" spans="1:6">
      <c r="A744" s="206"/>
      <c r="B744" s="206"/>
      <c r="C744" s="206"/>
      <c r="D744" s="206"/>
      <c r="E744" s="206"/>
      <c r="F744" s="206"/>
    </row>
    <row r="745" spans="1:6">
      <c r="A745" s="206"/>
      <c r="B745" s="206"/>
      <c r="C745" s="206"/>
      <c r="D745" s="206"/>
      <c r="E745" s="206"/>
      <c r="F745" s="206"/>
    </row>
    <row r="746" spans="1:6">
      <c r="A746" s="206"/>
      <c r="B746" s="206"/>
      <c r="C746" s="206"/>
      <c r="D746" s="206"/>
      <c r="E746" s="206"/>
      <c r="F746" s="206"/>
    </row>
    <row r="747" spans="1:6">
      <c r="A747" s="206"/>
      <c r="B747" s="206"/>
      <c r="C747" s="206"/>
      <c r="D747" s="206"/>
      <c r="E747" s="206"/>
      <c r="F747" s="206"/>
    </row>
    <row r="748" spans="1:6">
      <c r="A748" s="206"/>
      <c r="B748" s="206"/>
      <c r="C748" s="206"/>
      <c r="D748" s="206"/>
      <c r="E748" s="206"/>
      <c r="F748" s="206"/>
    </row>
    <row r="749" spans="1:6">
      <c r="A749" s="206"/>
      <c r="B749" s="206"/>
      <c r="C749" s="206"/>
      <c r="D749" s="206"/>
      <c r="E749" s="206"/>
      <c r="F749" s="206"/>
    </row>
    <row r="750" spans="1:6">
      <c r="A750" s="206"/>
      <c r="B750" s="206"/>
      <c r="C750" s="206"/>
      <c r="D750" s="206"/>
      <c r="E750" s="206"/>
      <c r="F750" s="206"/>
    </row>
    <row r="751" spans="1:6">
      <c r="A751" s="206"/>
      <c r="B751" s="206"/>
      <c r="C751" s="206"/>
      <c r="D751" s="206"/>
      <c r="E751" s="206"/>
      <c r="F751" s="206"/>
    </row>
    <row r="752" spans="1:6">
      <c r="A752" s="206"/>
      <c r="B752" s="206"/>
      <c r="C752" s="206"/>
      <c r="D752" s="206"/>
      <c r="E752" s="206"/>
      <c r="F752" s="206"/>
    </row>
    <row r="753" spans="1:6">
      <c r="A753" s="206"/>
      <c r="B753" s="206"/>
      <c r="C753" s="206"/>
      <c r="D753" s="206"/>
      <c r="E753" s="206"/>
      <c r="F753" s="206"/>
    </row>
    <row r="754" spans="1:6">
      <c r="A754" s="206"/>
      <c r="B754" s="206"/>
      <c r="C754" s="206"/>
      <c r="D754" s="206"/>
      <c r="E754" s="206"/>
      <c r="F754" s="206"/>
    </row>
    <row r="755" spans="1:6">
      <c r="A755" s="206"/>
      <c r="B755" s="206"/>
      <c r="C755" s="206"/>
      <c r="D755" s="206"/>
      <c r="E755" s="206"/>
      <c r="F755" s="206"/>
    </row>
    <row r="756" spans="1:6">
      <c r="A756" s="206"/>
      <c r="B756" s="206"/>
      <c r="C756" s="206"/>
      <c r="D756" s="206"/>
      <c r="E756" s="206"/>
      <c r="F756" s="206"/>
    </row>
    <row r="757" spans="1:6">
      <c r="A757" s="206"/>
      <c r="B757" s="206"/>
      <c r="C757" s="206"/>
      <c r="D757" s="206"/>
      <c r="E757" s="206"/>
      <c r="F757" s="206"/>
    </row>
    <row r="758" spans="1:6">
      <c r="A758" s="206"/>
      <c r="B758" s="206"/>
      <c r="C758" s="206"/>
      <c r="D758" s="206"/>
      <c r="E758" s="206"/>
      <c r="F758" s="206"/>
    </row>
    <row r="759" spans="1:6">
      <c r="A759" s="206"/>
      <c r="B759" s="206"/>
      <c r="C759" s="206"/>
      <c r="D759" s="206"/>
      <c r="E759" s="206"/>
      <c r="F759" s="206"/>
    </row>
    <row r="760" spans="1:6">
      <c r="A760" s="206"/>
      <c r="B760" s="206"/>
      <c r="C760" s="206"/>
      <c r="D760" s="206"/>
      <c r="E760" s="206"/>
      <c r="F760" s="206"/>
    </row>
    <row r="761" spans="1:6">
      <c r="A761" s="206"/>
      <c r="B761" s="206"/>
      <c r="C761" s="206"/>
      <c r="D761" s="206"/>
      <c r="E761" s="206"/>
      <c r="F761" s="206"/>
    </row>
    <row r="762" spans="1:6">
      <c r="A762" s="206"/>
      <c r="B762" s="206"/>
      <c r="C762" s="206"/>
      <c r="D762" s="206"/>
      <c r="E762" s="206"/>
      <c r="F762" s="206"/>
    </row>
    <row r="763" spans="1:6">
      <c r="A763" s="206"/>
      <c r="B763" s="206"/>
      <c r="C763" s="206"/>
      <c r="D763" s="206"/>
      <c r="E763" s="206"/>
      <c r="F763" s="206"/>
    </row>
    <row r="764" spans="1:6">
      <c r="A764" s="206"/>
      <c r="B764" s="206"/>
      <c r="C764" s="206"/>
      <c r="D764" s="206"/>
      <c r="E764" s="206"/>
      <c r="F764" s="206"/>
    </row>
    <row r="765" spans="1:6">
      <c r="A765" s="206"/>
      <c r="B765" s="206"/>
      <c r="C765" s="206"/>
      <c r="D765" s="206"/>
      <c r="E765" s="206"/>
      <c r="F765" s="206"/>
    </row>
    <row r="766" spans="1:6">
      <c r="A766" s="206"/>
      <c r="B766" s="206"/>
      <c r="C766" s="206"/>
      <c r="D766" s="206"/>
      <c r="E766" s="206"/>
      <c r="F766" s="206"/>
    </row>
    <row r="767" spans="1:6">
      <c r="A767" s="206"/>
      <c r="B767" s="206"/>
      <c r="C767" s="206"/>
      <c r="D767" s="206"/>
      <c r="E767" s="206"/>
      <c r="F767" s="206"/>
    </row>
    <row r="768" spans="1:6">
      <c r="A768" s="206"/>
      <c r="B768" s="206"/>
      <c r="C768" s="206"/>
      <c r="D768" s="206"/>
      <c r="E768" s="206"/>
      <c r="F768" s="206"/>
    </row>
    <row r="769" spans="1:6">
      <c r="A769" s="206"/>
      <c r="B769" s="206"/>
      <c r="C769" s="206"/>
      <c r="D769" s="206"/>
      <c r="E769" s="206"/>
      <c r="F769" s="206"/>
    </row>
    <row r="770" spans="1:6">
      <c r="A770" s="206"/>
      <c r="B770" s="206"/>
      <c r="C770" s="206"/>
      <c r="D770" s="206"/>
      <c r="E770" s="206"/>
      <c r="F770" s="206"/>
    </row>
    <row r="771" spans="1:6">
      <c r="A771" s="206"/>
      <c r="B771" s="206"/>
      <c r="C771" s="206"/>
      <c r="D771" s="206"/>
      <c r="E771" s="206"/>
      <c r="F771" s="206"/>
    </row>
    <row r="772" spans="1:6">
      <c r="A772" s="206"/>
      <c r="B772" s="206"/>
      <c r="C772" s="206"/>
      <c r="D772" s="206"/>
      <c r="E772" s="206"/>
      <c r="F772" s="206"/>
    </row>
    <row r="773" spans="1:6">
      <c r="A773" s="206"/>
      <c r="B773" s="206"/>
      <c r="C773" s="206"/>
      <c r="D773" s="206"/>
      <c r="E773" s="206"/>
      <c r="F773" s="206"/>
    </row>
    <row r="774" spans="1:6">
      <c r="A774" s="206"/>
      <c r="B774" s="206"/>
      <c r="C774" s="206"/>
      <c r="D774" s="206"/>
      <c r="E774" s="206"/>
      <c r="F774" s="206"/>
    </row>
    <row r="775" spans="1:6">
      <c r="A775" s="206"/>
      <c r="B775" s="206"/>
      <c r="C775" s="206"/>
      <c r="D775" s="206"/>
      <c r="E775" s="206"/>
      <c r="F775" s="206"/>
    </row>
    <row r="776" spans="1:6">
      <c r="A776" s="206"/>
      <c r="B776" s="206"/>
      <c r="C776" s="206"/>
      <c r="D776" s="206"/>
      <c r="E776" s="206"/>
      <c r="F776" s="206"/>
    </row>
    <row r="777" spans="1:6">
      <c r="A777" s="206"/>
      <c r="B777" s="206"/>
      <c r="C777" s="206"/>
      <c r="D777" s="206"/>
      <c r="E777" s="206"/>
      <c r="F777" s="206"/>
    </row>
    <row r="778" spans="1:6">
      <c r="A778" s="206"/>
      <c r="B778" s="206"/>
      <c r="C778" s="206"/>
      <c r="D778" s="206"/>
      <c r="E778" s="206"/>
      <c r="F778" s="206"/>
    </row>
    <row r="779" spans="1:6">
      <c r="A779" s="206"/>
      <c r="B779" s="206"/>
      <c r="C779" s="206"/>
      <c r="D779" s="206"/>
      <c r="E779" s="206"/>
      <c r="F779" s="206"/>
    </row>
    <row r="780" spans="1:6">
      <c r="A780" s="206"/>
      <c r="B780" s="206"/>
      <c r="C780" s="206"/>
      <c r="D780" s="206"/>
      <c r="E780" s="206"/>
      <c r="F780" s="206"/>
    </row>
    <row r="781" spans="1:6">
      <c r="A781" s="206"/>
      <c r="B781" s="206"/>
      <c r="C781" s="206"/>
      <c r="D781" s="206"/>
      <c r="E781" s="206"/>
      <c r="F781" s="206"/>
    </row>
    <row r="782" spans="1:6">
      <c r="A782" s="206"/>
      <c r="B782" s="206"/>
      <c r="C782" s="206"/>
      <c r="D782" s="206"/>
      <c r="E782" s="206"/>
      <c r="F782" s="206"/>
    </row>
    <row r="783" spans="1:6">
      <c r="A783" s="206"/>
      <c r="B783" s="206"/>
      <c r="C783" s="206"/>
      <c r="D783" s="206"/>
      <c r="E783" s="206"/>
      <c r="F783" s="206"/>
    </row>
    <row r="784" spans="1:6">
      <c r="A784" s="206"/>
      <c r="B784" s="206"/>
      <c r="C784" s="206"/>
      <c r="D784" s="206"/>
      <c r="E784" s="206"/>
      <c r="F784" s="206"/>
    </row>
    <row r="785" spans="1:6">
      <c r="A785" s="206"/>
      <c r="B785" s="206"/>
      <c r="C785" s="206"/>
      <c r="D785" s="206"/>
      <c r="E785" s="206"/>
      <c r="F785" s="206"/>
    </row>
    <row r="786" spans="1:6">
      <c r="A786" s="206"/>
      <c r="B786" s="206"/>
      <c r="C786" s="206"/>
      <c r="D786" s="206"/>
      <c r="E786" s="206"/>
      <c r="F786" s="206"/>
    </row>
    <row r="787" spans="1:6">
      <c r="A787" s="206"/>
      <c r="B787" s="206"/>
      <c r="C787" s="206"/>
      <c r="D787" s="206"/>
      <c r="E787" s="206"/>
      <c r="F787" s="206"/>
    </row>
    <row r="788" spans="1:6">
      <c r="A788" s="206"/>
      <c r="B788" s="206"/>
      <c r="C788" s="206"/>
      <c r="D788" s="206"/>
      <c r="E788" s="206"/>
      <c r="F788" s="206"/>
    </row>
    <row r="789" spans="1:6">
      <c r="A789" s="206"/>
      <c r="B789" s="206"/>
      <c r="C789" s="206"/>
      <c r="D789" s="206"/>
      <c r="E789" s="206"/>
      <c r="F789" s="206"/>
    </row>
    <row r="790" spans="1:6">
      <c r="A790" s="206"/>
      <c r="B790" s="206"/>
      <c r="C790" s="206"/>
      <c r="D790" s="206"/>
      <c r="E790" s="206"/>
      <c r="F790" s="206"/>
    </row>
    <row r="791" spans="1:6">
      <c r="A791" s="206"/>
      <c r="B791" s="206"/>
      <c r="C791" s="206"/>
      <c r="D791" s="206"/>
      <c r="E791" s="206"/>
      <c r="F791" s="206"/>
    </row>
    <row r="792" spans="1:6">
      <c r="A792" s="206"/>
      <c r="B792" s="206"/>
      <c r="C792" s="206"/>
      <c r="D792" s="206"/>
      <c r="E792" s="206"/>
      <c r="F792" s="206"/>
    </row>
    <row r="793" spans="1:6">
      <c r="A793" s="206"/>
      <c r="B793" s="206"/>
      <c r="C793" s="206"/>
      <c r="D793" s="206"/>
      <c r="E793" s="206"/>
      <c r="F793" s="206"/>
    </row>
    <row r="794" spans="1:6">
      <c r="A794" s="206"/>
      <c r="B794" s="206"/>
      <c r="C794" s="206"/>
      <c r="D794" s="206"/>
      <c r="E794" s="206"/>
      <c r="F794" s="206"/>
    </row>
    <row r="795" spans="1:6">
      <c r="A795" s="206"/>
      <c r="B795" s="206"/>
      <c r="C795" s="206"/>
      <c r="D795" s="206"/>
      <c r="E795" s="206"/>
      <c r="F795" s="206"/>
    </row>
    <row r="796" spans="1:6">
      <c r="A796" s="206"/>
      <c r="B796" s="206"/>
      <c r="C796" s="206"/>
      <c r="D796" s="206"/>
      <c r="E796" s="206"/>
      <c r="F796" s="206"/>
    </row>
    <row r="797" spans="1:6">
      <c r="A797" s="206"/>
      <c r="B797" s="206"/>
      <c r="C797" s="206"/>
      <c r="D797" s="206"/>
      <c r="E797" s="206"/>
      <c r="F797" s="206"/>
    </row>
    <row r="798" spans="1:6">
      <c r="A798" s="206"/>
      <c r="B798" s="206"/>
      <c r="C798" s="206"/>
      <c r="D798" s="206"/>
      <c r="E798" s="206"/>
      <c r="F798" s="206"/>
    </row>
    <row r="799" spans="1:6">
      <c r="A799" s="206"/>
      <c r="B799" s="206"/>
      <c r="C799" s="206"/>
      <c r="D799" s="206"/>
      <c r="E799" s="206"/>
      <c r="F799" s="206"/>
    </row>
    <row r="800" spans="1:6">
      <c r="A800" s="206"/>
      <c r="B800" s="206"/>
      <c r="C800" s="206"/>
      <c r="D800" s="206"/>
      <c r="E800" s="206"/>
      <c r="F800" s="206"/>
    </row>
    <row r="801" spans="1:6">
      <c r="A801" s="206"/>
      <c r="B801" s="206"/>
      <c r="C801" s="206"/>
      <c r="D801" s="206"/>
      <c r="E801" s="206"/>
      <c r="F801" s="206"/>
    </row>
    <row r="802" spans="1:6">
      <c r="A802" s="206"/>
      <c r="B802" s="206"/>
      <c r="C802" s="206"/>
      <c r="D802" s="206"/>
      <c r="E802" s="206"/>
      <c r="F802" s="206"/>
    </row>
    <row r="803" spans="1:6">
      <c r="A803" s="206"/>
      <c r="B803" s="206"/>
      <c r="C803" s="206"/>
      <c r="D803" s="206"/>
      <c r="E803" s="206"/>
      <c r="F803" s="206"/>
    </row>
    <row r="804" spans="1:6">
      <c r="A804" s="206"/>
      <c r="B804" s="206"/>
      <c r="C804" s="206"/>
      <c r="D804" s="206"/>
      <c r="E804" s="206"/>
      <c r="F804" s="206"/>
    </row>
    <row r="805" spans="1:6">
      <c r="A805" s="206"/>
      <c r="B805" s="206"/>
      <c r="C805" s="206"/>
      <c r="D805" s="206"/>
      <c r="E805" s="206"/>
      <c r="F805" s="206"/>
    </row>
    <row r="806" spans="1:6">
      <c r="A806" s="206"/>
      <c r="B806" s="206"/>
      <c r="C806" s="206"/>
      <c r="D806" s="206"/>
      <c r="E806" s="206"/>
      <c r="F806" s="206"/>
    </row>
    <row r="807" spans="1:6">
      <c r="A807" s="206"/>
      <c r="B807" s="206"/>
      <c r="C807" s="206"/>
      <c r="D807" s="206"/>
      <c r="E807" s="206"/>
      <c r="F807" s="206"/>
    </row>
    <row r="808" spans="1:6">
      <c r="A808" s="206"/>
      <c r="B808" s="206"/>
      <c r="C808" s="206"/>
      <c r="D808" s="206"/>
      <c r="E808" s="206"/>
      <c r="F808" s="206"/>
    </row>
    <row r="809" spans="1:6">
      <c r="A809" s="206"/>
      <c r="B809" s="206"/>
      <c r="C809" s="206"/>
      <c r="D809" s="206"/>
      <c r="E809" s="206"/>
      <c r="F809" s="206"/>
    </row>
    <row r="810" spans="1:6">
      <c r="A810" s="206"/>
      <c r="B810" s="206"/>
      <c r="C810" s="206"/>
      <c r="D810" s="206"/>
      <c r="E810" s="206"/>
      <c r="F810" s="206"/>
    </row>
    <row r="811" spans="1:6">
      <c r="A811" s="206"/>
      <c r="B811" s="206"/>
      <c r="C811" s="206"/>
      <c r="D811" s="206"/>
      <c r="E811" s="206"/>
      <c r="F811" s="206"/>
    </row>
    <row r="812" spans="1:6">
      <c r="A812" s="206"/>
      <c r="B812" s="206"/>
      <c r="C812" s="206"/>
      <c r="D812" s="206"/>
      <c r="E812" s="206"/>
      <c r="F812" s="206"/>
    </row>
    <row r="813" spans="1:6">
      <c r="A813" s="206"/>
      <c r="B813" s="206"/>
      <c r="C813" s="206"/>
      <c r="D813" s="206"/>
      <c r="E813" s="206"/>
      <c r="F813" s="206"/>
    </row>
    <row r="814" spans="1:6">
      <c r="A814" s="206"/>
      <c r="B814" s="206"/>
      <c r="C814" s="206"/>
      <c r="D814" s="206"/>
      <c r="E814" s="206"/>
      <c r="F814" s="206"/>
    </row>
    <row r="815" spans="1:6">
      <c r="A815" s="206"/>
      <c r="B815" s="206"/>
      <c r="C815" s="206"/>
      <c r="D815" s="206"/>
      <c r="E815" s="206"/>
      <c r="F815" s="206"/>
    </row>
    <row r="816" spans="1:6">
      <c r="A816" s="206"/>
      <c r="B816" s="206"/>
      <c r="C816" s="206"/>
      <c r="D816" s="206"/>
      <c r="E816" s="206"/>
      <c r="F816" s="206"/>
    </row>
    <row r="817" spans="1:6">
      <c r="A817" s="206"/>
      <c r="B817" s="206"/>
      <c r="C817" s="206"/>
      <c r="D817" s="206"/>
      <c r="E817" s="206"/>
      <c r="F817" s="206"/>
    </row>
    <row r="818" spans="1:6">
      <c r="A818" s="206"/>
      <c r="B818" s="206"/>
      <c r="C818" s="206"/>
      <c r="D818" s="206"/>
      <c r="E818" s="206"/>
      <c r="F818" s="206"/>
    </row>
    <row r="819" spans="1:6">
      <c r="A819" s="206"/>
      <c r="B819" s="206"/>
      <c r="C819" s="206"/>
      <c r="D819" s="206"/>
      <c r="E819" s="206"/>
      <c r="F819" s="206"/>
    </row>
    <row r="820" spans="1:6">
      <c r="A820" s="206"/>
      <c r="B820" s="206"/>
      <c r="C820" s="206"/>
      <c r="D820" s="206"/>
      <c r="E820" s="206"/>
      <c r="F820" s="206"/>
    </row>
    <row r="821" spans="1:6">
      <c r="A821" s="206"/>
      <c r="B821" s="206"/>
      <c r="C821" s="206"/>
      <c r="D821" s="206"/>
      <c r="E821" s="206"/>
      <c r="F821" s="206"/>
    </row>
    <row r="822" spans="1:6">
      <c r="A822" s="206"/>
      <c r="B822" s="206"/>
      <c r="C822" s="206"/>
      <c r="D822" s="206"/>
      <c r="E822" s="206"/>
      <c r="F822" s="206"/>
    </row>
    <row r="823" spans="1:6">
      <c r="A823" s="206"/>
      <c r="B823" s="206"/>
      <c r="C823" s="206"/>
      <c r="D823" s="206"/>
      <c r="E823" s="206"/>
      <c r="F823" s="206"/>
    </row>
    <row r="824" spans="1:6">
      <c r="A824" s="206"/>
      <c r="B824" s="206"/>
      <c r="C824" s="206"/>
      <c r="D824" s="206"/>
      <c r="E824" s="206"/>
      <c r="F824" s="206"/>
    </row>
    <row r="825" spans="1:6">
      <c r="A825" s="206"/>
      <c r="B825" s="206"/>
      <c r="C825" s="206"/>
      <c r="D825" s="206"/>
      <c r="E825" s="206"/>
      <c r="F825" s="206"/>
    </row>
    <row r="826" spans="1:6">
      <c r="A826" s="206"/>
      <c r="B826" s="206"/>
      <c r="C826" s="206"/>
      <c r="D826" s="206"/>
      <c r="E826" s="206"/>
      <c r="F826" s="206"/>
    </row>
    <row r="827" spans="1:6">
      <c r="A827" s="206"/>
      <c r="B827" s="206"/>
      <c r="C827" s="206"/>
      <c r="D827" s="206"/>
      <c r="E827" s="206"/>
      <c r="F827" s="206"/>
    </row>
    <row r="828" spans="1:6">
      <c r="A828" s="206"/>
      <c r="B828" s="206"/>
      <c r="C828" s="206"/>
      <c r="D828" s="206"/>
      <c r="E828" s="206"/>
      <c r="F828" s="206"/>
    </row>
    <row r="829" spans="1:6">
      <c r="A829" s="206"/>
      <c r="B829" s="206"/>
      <c r="C829" s="206"/>
      <c r="D829" s="206"/>
      <c r="E829" s="206"/>
      <c r="F829" s="206"/>
    </row>
    <row r="830" spans="1:6">
      <c r="A830" s="206"/>
      <c r="B830" s="206"/>
      <c r="C830" s="206"/>
      <c r="D830" s="206"/>
      <c r="E830" s="206"/>
      <c r="F830" s="206"/>
    </row>
    <row r="831" spans="1:6">
      <c r="A831" s="206"/>
      <c r="B831" s="206"/>
      <c r="C831" s="206"/>
      <c r="D831" s="206"/>
      <c r="E831" s="206"/>
      <c r="F831" s="206"/>
    </row>
    <row r="832" spans="1:6">
      <c r="A832" s="206"/>
      <c r="B832" s="206"/>
      <c r="C832" s="206"/>
      <c r="D832" s="206"/>
      <c r="E832" s="206"/>
      <c r="F832" s="206"/>
    </row>
    <row r="833" spans="1:6">
      <c r="A833" s="206"/>
      <c r="B833" s="206"/>
      <c r="C833" s="206"/>
      <c r="D833" s="206"/>
      <c r="E833" s="206"/>
      <c r="F833" s="206"/>
    </row>
    <row r="834" spans="1:6">
      <c r="A834" s="206"/>
      <c r="B834" s="206"/>
      <c r="C834" s="206"/>
      <c r="D834" s="206"/>
      <c r="E834" s="206"/>
      <c r="F834" s="206"/>
    </row>
    <row r="835" spans="1:6">
      <c r="A835" s="206"/>
      <c r="B835" s="206"/>
      <c r="C835" s="206"/>
      <c r="D835" s="206"/>
      <c r="E835" s="206"/>
      <c r="F835" s="206"/>
    </row>
    <row r="836" spans="1:6">
      <c r="A836" s="206"/>
      <c r="B836" s="206"/>
      <c r="C836" s="206"/>
      <c r="D836" s="206"/>
      <c r="E836" s="206"/>
      <c r="F836" s="206"/>
    </row>
    <row r="837" spans="1:6">
      <c r="A837" s="206"/>
      <c r="B837" s="206"/>
      <c r="C837" s="206"/>
      <c r="D837" s="206"/>
      <c r="E837" s="206"/>
      <c r="F837" s="206"/>
    </row>
    <row r="838" spans="1:6">
      <c r="A838" s="206"/>
      <c r="B838" s="206"/>
      <c r="C838" s="206"/>
      <c r="D838" s="206"/>
      <c r="E838" s="206"/>
      <c r="F838" s="206"/>
    </row>
    <row r="839" spans="1:6">
      <c r="A839" s="206"/>
      <c r="B839" s="206"/>
      <c r="C839" s="206"/>
      <c r="D839" s="206"/>
      <c r="E839" s="206"/>
      <c r="F839" s="206"/>
    </row>
    <row r="840" spans="1:6">
      <c r="A840" s="206"/>
      <c r="B840" s="206"/>
      <c r="C840" s="206"/>
      <c r="D840" s="206"/>
      <c r="E840" s="206"/>
      <c r="F840" s="206"/>
    </row>
    <row r="841" spans="1:6">
      <c r="A841" s="206"/>
      <c r="B841" s="206"/>
      <c r="C841" s="206"/>
      <c r="D841" s="206"/>
      <c r="E841" s="206"/>
      <c r="F841" s="206"/>
    </row>
    <row r="842" spans="1:6">
      <c r="A842" s="206"/>
      <c r="B842" s="206"/>
      <c r="C842" s="206"/>
      <c r="D842" s="206"/>
      <c r="E842" s="206"/>
      <c r="F842" s="206"/>
    </row>
    <row r="843" spans="1:6">
      <c r="A843" s="206"/>
      <c r="B843" s="206"/>
      <c r="C843" s="206"/>
      <c r="D843" s="206"/>
      <c r="E843" s="206"/>
      <c r="F843" s="206"/>
    </row>
    <row r="844" spans="1:6">
      <c r="A844" s="206"/>
      <c r="B844" s="206"/>
      <c r="C844" s="206"/>
      <c r="D844" s="206"/>
      <c r="E844" s="206"/>
      <c r="F844" s="206"/>
    </row>
    <row r="845" spans="1:6">
      <c r="A845" s="206"/>
      <c r="B845" s="206"/>
      <c r="C845" s="206"/>
      <c r="D845" s="206"/>
      <c r="E845" s="206"/>
      <c r="F845" s="206"/>
    </row>
    <row r="846" spans="1:6">
      <c r="A846" s="206"/>
      <c r="B846" s="206"/>
      <c r="C846" s="206"/>
      <c r="D846" s="206"/>
      <c r="E846" s="206"/>
      <c r="F846" s="206"/>
    </row>
    <row r="847" spans="1:6">
      <c r="A847" s="206"/>
      <c r="B847" s="206"/>
      <c r="C847" s="206"/>
      <c r="D847" s="206"/>
      <c r="E847" s="206"/>
      <c r="F847" s="206"/>
    </row>
    <row r="848" spans="1:6">
      <c r="A848" s="206"/>
      <c r="B848" s="206"/>
      <c r="C848" s="206"/>
      <c r="D848" s="206"/>
      <c r="E848" s="206"/>
      <c r="F848" s="206"/>
    </row>
    <row r="849" spans="1:6">
      <c r="A849" s="206"/>
      <c r="B849" s="206"/>
      <c r="C849" s="206"/>
      <c r="D849" s="206"/>
      <c r="E849" s="206"/>
      <c r="F849" s="206"/>
    </row>
    <row r="850" spans="1:6">
      <c r="A850" s="206"/>
      <c r="B850" s="206"/>
      <c r="C850" s="206"/>
      <c r="D850" s="206"/>
      <c r="E850" s="206"/>
      <c r="F850" s="206"/>
    </row>
    <row r="851" spans="1:6">
      <c r="A851" s="206"/>
      <c r="B851" s="206"/>
      <c r="C851" s="206"/>
      <c r="D851" s="206"/>
      <c r="E851" s="206"/>
      <c r="F851" s="206"/>
    </row>
    <row r="852" spans="1:6">
      <c r="A852" s="206"/>
      <c r="B852" s="206"/>
      <c r="C852" s="206"/>
      <c r="D852" s="206"/>
      <c r="E852" s="206"/>
      <c r="F852" s="206"/>
    </row>
    <row r="853" spans="1:6">
      <c r="A853" s="206"/>
      <c r="B853" s="206"/>
      <c r="C853" s="206"/>
      <c r="D853" s="206"/>
      <c r="E853" s="206"/>
      <c r="F853" s="206"/>
    </row>
    <row r="854" spans="1:6">
      <c r="A854" s="206"/>
      <c r="B854" s="206"/>
      <c r="C854" s="206"/>
      <c r="D854" s="206"/>
      <c r="E854" s="206"/>
      <c r="F854" s="206"/>
    </row>
    <row r="855" spans="1:6">
      <c r="A855" s="206"/>
      <c r="B855" s="206"/>
      <c r="C855" s="206"/>
      <c r="D855" s="206"/>
      <c r="E855" s="206"/>
      <c r="F855" s="206"/>
    </row>
    <row r="856" spans="1:6">
      <c r="A856" s="206"/>
      <c r="B856" s="206"/>
      <c r="C856" s="206"/>
      <c r="D856" s="206"/>
      <c r="E856" s="206"/>
      <c r="F856" s="206"/>
    </row>
    <row r="857" spans="1:6">
      <c r="A857" s="206"/>
      <c r="B857" s="206"/>
      <c r="C857" s="206"/>
      <c r="D857" s="206"/>
      <c r="E857" s="206"/>
      <c r="F857" s="206"/>
    </row>
    <row r="858" spans="1:6">
      <c r="A858" s="206"/>
      <c r="B858" s="206"/>
      <c r="C858" s="206"/>
      <c r="D858" s="206"/>
      <c r="E858" s="206"/>
      <c r="F858" s="206"/>
    </row>
    <row r="859" spans="1:6">
      <c r="A859" s="206"/>
      <c r="B859" s="206"/>
      <c r="C859" s="206"/>
      <c r="D859" s="206"/>
      <c r="E859" s="206"/>
      <c r="F859" s="206"/>
    </row>
    <row r="860" spans="1:6">
      <c r="A860" s="206"/>
      <c r="B860" s="206"/>
      <c r="C860" s="206"/>
      <c r="D860" s="206"/>
      <c r="E860" s="206"/>
      <c r="F860" s="206"/>
    </row>
    <row r="861" spans="1:6">
      <c r="A861" s="206"/>
      <c r="B861" s="206"/>
      <c r="C861" s="206"/>
      <c r="D861" s="206"/>
      <c r="E861" s="206"/>
      <c r="F861" s="206"/>
    </row>
    <row r="862" spans="1:6">
      <c r="A862" s="206"/>
      <c r="B862" s="206"/>
      <c r="C862" s="206"/>
      <c r="D862" s="206"/>
      <c r="E862" s="206"/>
      <c r="F862" s="206"/>
    </row>
    <row r="863" spans="1:6">
      <c r="A863" s="206"/>
      <c r="B863" s="206"/>
      <c r="C863" s="206"/>
      <c r="D863" s="206"/>
      <c r="E863" s="206"/>
      <c r="F863" s="206"/>
    </row>
    <row r="864" spans="1:6">
      <c r="A864" s="206"/>
      <c r="B864" s="206"/>
      <c r="C864" s="206"/>
      <c r="D864" s="206"/>
      <c r="E864" s="206"/>
      <c r="F864" s="206"/>
    </row>
    <row r="865" spans="1:6">
      <c r="A865" s="206"/>
      <c r="B865" s="206"/>
      <c r="C865" s="206"/>
      <c r="D865" s="206"/>
      <c r="E865" s="206"/>
      <c r="F865" s="206"/>
    </row>
    <row r="866" spans="1:6">
      <c r="A866" s="206"/>
      <c r="B866" s="206"/>
      <c r="C866" s="206"/>
      <c r="D866" s="206"/>
      <c r="E866" s="206"/>
      <c r="F866" s="206"/>
    </row>
    <row r="867" spans="1:6">
      <c r="A867" s="206"/>
      <c r="B867" s="206"/>
      <c r="C867" s="206"/>
      <c r="D867" s="206"/>
      <c r="E867" s="206"/>
      <c r="F867" s="206"/>
    </row>
    <row r="868" spans="1:6">
      <c r="A868" s="206"/>
      <c r="B868" s="206"/>
      <c r="C868" s="206"/>
      <c r="D868" s="206"/>
      <c r="E868" s="206"/>
      <c r="F868" s="206"/>
    </row>
    <row r="869" spans="1:6">
      <c r="A869" s="206"/>
      <c r="B869" s="206"/>
      <c r="C869" s="206"/>
      <c r="D869" s="206"/>
      <c r="E869" s="206"/>
      <c r="F869" s="206"/>
    </row>
    <row r="870" spans="1:6">
      <c r="A870" s="206"/>
      <c r="B870" s="206"/>
      <c r="C870" s="206"/>
      <c r="D870" s="206"/>
      <c r="E870" s="206"/>
      <c r="F870" s="206"/>
    </row>
    <row r="871" spans="1:6">
      <c r="A871" s="206"/>
      <c r="B871" s="206"/>
      <c r="C871" s="206"/>
      <c r="D871" s="206"/>
      <c r="E871" s="206"/>
      <c r="F871" s="206"/>
    </row>
    <row r="872" spans="1:6">
      <c r="A872" s="206"/>
      <c r="B872" s="206"/>
      <c r="C872" s="206"/>
      <c r="D872" s="206"/>
      <c r="E872" s="206"/>
      <c r="F872" s="206"/>
    </row>
    <row r="873" spans="1:6">
      <c r="A873" s="206"/>
      <c r="B873" s="206"/>
      <c r="C873" s="206"/>
      <c r="D873" s="206"/>
      <c r="E873" s="206"/>
      <c r="F873" s="206"/>
    </row>
    <row r="874" spans="1:6">
      <c r="A874" s="206"/>
      <c r="B874" s="206"/>
      <c r="C874" s="206"/>
      <c r="D874" s="206"/>
      <c r="E874" s="206"/>
      <c r="F874" s="206"/>
    </row>
    <row r="875" spans="1:6">
      <c r="A875" s="206"/>
      <c r="B875" s="206"/>
      <c r="C875" s="206"/>
      <c r="D875" s="206"/>
      <c r="E875" s="206"/>
      <c r="F875" s="206"/>
    </row>
    <row r="876" spans="1:6">
      <c r="A876" s="206"/>
      <c r="B876" s="206"/>
      <c r="C876" s="206"/>
      <c r="D876" s="206"/>
      <c r="E876" s="206"/>
      <c r="F876" s="206"/>
    </row>
    <row r="877" spans="1:6">
      <c r="A877" s="206"/>
      <c r="B877" s="206"/>
      <c r="C877" s="206"/>
      <c r="D877" s="206"/>
      <c r="E877" s="206"/>
      <c r="F877" s="206"/>
    </row>
    <row r="878" spans="1:6">
      <c r="A878" s="206"/>
      <c r="B878" s="206"/>
      <c r="C878" s="206"/>
      <c r="D878" s="206"/>
      <c r="E878" s="206"/>
      <c r="F878" s="206"/>
    </row>
    <row r="879" spans="1:6">
      <c r="A879" s="206"/>
      <c r="B879" s="206"/>
      <c r="C879" s="206"/>
      <c r="D879" s="206"/>
      <c r="E879" s="206"/>
      <c r="F879" s="206"/>
    </row>
    <row r="880" spans="1:6">
      <c r="A880" s="206"/>
      <c r="B880" s="206"/>
      <c r="C880" s="206"/>
      <c r="D880" s="206"/>
      <c r="E880" s="206"/>
      <c r="F880" s="206"/>
    </row>
    <row r="881" spans="1:6">
      <c r="A881" s="206"/>
      <c r="B881" s="206"/>
      <c r="C881" s="206"/>
      <c r="D881" s="206"/>
      <c r="E881" s="206"/>
      <c r="F881" s="206"/>
    </row>
    <row r="882" spans="1:6">
      <c r="A882" s="206"/>
      <c r="B882" s="206"/>
      <c r="C882" s="206"/>
      <c r="D882" s="206"/>
      <c r="E882" s="206"/>
      <c r="F882" s="206"/>
    </row>
    <row r="883" spans="1:6">
      <c r="A883" s="206"/>
      <c r="B883" s="206"/>
      <c r="C883" s="206"/>
      <c r="D883" s="206"/>
      <c r="E883" s="206"/>
      <c r="F883" s="206"/>
    </row>
    <row r="884" spans="1:6">
      <c r="A884" s="206"/>
      <c r="B884" s="206"/>
      <c r="C884" s="206"/>
      <c r="D884" s="206"/>
      <c r="E884" s="206"/>
      <c r="F884" s="206"/>
    </row>
    <row r="885" spans="1:6">
      <c r="A885" s="206"/>
      <c r="B885" s="206"/>
      <c r="C885" s="206"/>
      <c r="D885" s="206"/>
      <c r="E885" s="206"/>
      <c r="F885" s="206"/>
    </row>
    <row r="886" spans="1:6">
      <c r="A886" s="206"/>
      <c r="B886" s="206"/>
      <c r="C886" s="206"/>
      <c r="D886" s="206"/>
      <c r="E886" s="206"/>
      <c r="F886" s="206"/>
    </row>
    <row r="887" spans="1:6">
      <c r="A887" s="206"/>
      <c r="B887" s="206"/>
      <c r="C887" s="206"/>
      <c r="D887" s="206"/>
      <c r="E887" s="206"/>
      <c r="F887" s="206"/>
    </row>
    <row r="888" spans="1:6">
      <c r="A888" s="206"/>
      <c r="B888" s="206"/>
      <c r="C888" s="206"/>
      <c r="D888" s="206"/>
      <c r="E888" s="206"/>
      <c r="F888" s="206"/>
    </row>
    <row r="889" spans="1:6">
      <c r="A889" s="206"/>
      <c r="B889" s="206"/>
      <c r="C889" s="206"/>
      <c r="D889" s="206"/>
      <c r="E889" s="206"/>
      <c r="F889" s="206"/>
    </row>
    <row r="890" spans="1:6">
      <c r="A890" s="206"/>
      <c r="B890" s="206"/>
      <c r="C890" s="206"/>
      <c r="D890" s="206"/>
      <c r="E890" s="206"/>
      <c r="F890" s="206"/>
    </row>
    <row r="891" spans="1:6">
      <c r="A891" s="206"/>
      <c r="B891" s="206"/>
      <c r="C891" s="206"/>
      <c r="D891" s="206"/>
      <c r="E891" s="206"/>
      <c r="F891" s="206"/>
    </row>
    <row r="892" spans="1:6">
      <c r="A892" s="206"/>
      <c r="B892" s="206"/>
      <c r="C892" s="206"/>
      <c r="D892" s="206"/>
      <c r="E892" s="206"/>
      <c r="F892" s="206"/>
    </row>
    <row r="893" spans="1:6">
      <c r="A893" s="206"/>
      <c r="B893" s="206"/>
      <c r="C893" s="206"/>
      <c r="D893" s="206"/>
      <c r="E893" s="206"/>
      <c r="F893" s="206"/>
    </row>
    <row r="894" spans="1:6">
      <c r="A894" s="206"/>
      <c r="B894" s="206"/>
      <c r="C894" s="206"/>
      <c r="D894" s="206"/>
      <c r="E894" s="206"/>
      <c r="F894" s="206"/>
    </row>
    <row r="895" spans="1:6">
      <c r="A895" s="206"/>
      <c r="B895" s="206"/>
      <c r="C895" s="206"/>
      <c r="D895" s="206"/>
      <c r="E895" s="206"/>
      <c r="F895" s="206"/>
    </row>
    <row r="896" spans="1:6">
      <c r="A896" s="206"/>
      <c r="B896" s="206"/>
      <c r="C896" s="206"/>
      <c r="D896" s="206"/>
      <c r="E896" s="206"/>
      <c r="F896" s="206"/>
    </row>
    <row r="897" spans="1:6">
      <c r="A897" s="206"/>
      <c r="B897" s="206"/>
      <c r="C897" s="206"/>
      <c r="D897" s="206"/>
      <c r="E897" s="206"/>
      <c r="F897" s="206"/>
    </row>
    <row r="898" spans="1:6">
      <c r="A898" s="206"/>
      <c r="B898" s="206"/>
      <c r="C898" s="206"/>
      <c r="D898" s="206"/>
      <c r="E898" s="206"/>
      <c r="F898" s="206"/>
    </row>
    <row r="899" spans="1:6">
      <c r="A899" s="206"/>
      <c r="B899" s="206"/>
      <c r="C899" s="206"/>
      <c r="D899" s="206"/>
      <c r="E899" s="206"/>
      <c r="F899" s="206"/>
    </row>
    <row r="900" spans="1:6">
      <c r="A900" s="206"/>
      <c r="B900" s="206"/>
      <c r="C900" s="206"/>
      <c r="D900" s="206"/>
      <c r="E900" s="206"/>
      <c r="F900" s="206"/>
    </row>
    <row r="901" spans="1:6">
      <c r="A901" s="206"/>
      <c r="B901" s="206"/>
      <c r="C901" s="206"/>
      <c r="D901" s="206"/>
      <c r="E901" s="206"/>
      <c r="F901" s="206"/>
    </row>
    <row r="902" spans="1:6">
      <c r="A902" s="206"/>
      <c r="B902" s="206"/>
      <c r="C902" s="206"/>
      <c r="D902" s="206"/>
      <c r="E902" s="206"/>
      <c r="F902" s="206"/>
    </row>
    <row r="903" spans="1:6">
      <c r="A903" s="206"/>
      <c r="B903" s="206"/>
      <c r="C903" s="206"/>
      <c r="D903" s="206"/>
      <c r="E903" s="206"/>
      <c r="F903" s="206"/>
    </row>
    <row r="904" spans="1:6">
      <c r="A904" s="206"/>
      <c r="B904" s="206"/>
      <c r="C904" s="206"/>
      <c r="D904" s="206"/>
      <c r="E904" s="206"/>
      <c r="F904" s="206"/>
    </row>
    <row r="905" spans="1:6">
      <c r="A905" s="206"/>
      <c r="B905" s="206"/>
      <c r="C905" s="206"/>
      <c r="D905" s="206"/>
      <c r="E905" s="206"/>
      <c r="F905" s="206"/>
    </row>
    <row r="906" spans="1:6">
      <c r="A906" s="206"/>
      <c r="B906" s="206"/>
      <c r="C906" s="206"/>
      <c r="D906" s="206"/>
      <c r="E906" s="206"/>
      <c r="F906" s="206"/>
    </row>
    <row r="907" spans="1:6">
      <c r="A907" s="206"/>
      <c r="B907" s="206"/>
      <c r="C907" s="206"/>
      <c r="D907" s="206"/>
      <c r="E907" s="206"/>
      <c r="F907" s="206"/>
    </row>
    <row r="908" spans="1:6">
      <c r="A908" s="206"/>
      <c r="B908" s="206"/>
      <c r="C908" s="206"/>
      <c r="D908" s="206"/>
      <c r="E908" s="206"/>
      <c r="F908" s="206"/>
    </row>
    <row r="909" spans="1:6">
      <c r="A909" s="206"/>
      <c r="B909" s="206"/>
      <c r="C909" s="206"/>
      <c r="D909" s="206"/>
      <c r="E909" s="206"/>
      <c r="F909" s="206"/>
    </row>
    <row r="910" spans="1:6">
      <c r="A910" s="206"/>
      <c r="B910" s="206"/>
      <c r="C910" s="206"/>
      <c r="D910" s="206"/>
      <c r="E910" s="206"/>
      <c r="F910" s="206"/>
    </row>
    <row r="911" spans="1:6">
      <c r="A911" s="206"/>
      <c r="B911" s="206"/>
      <c r="C911" s="206"/>
      <c r="D911" s="206"/>
      <c r="E911" s="206"/>
      <c r="F911" s="206"/>
    </row>
    <row r="912" spans="1:6">
      <c r="A912" s="206"/>
      <c r="B912" s="206"/>
      <c r="C912" s="206"/>
      <c r="D912" s="206"/>
      <c r="E912" s="206"/>
      <c r="F912" s="206"/>
    </row>
    <row r="913" spans="1:6">
      <c r="A913" s="206"/>
      <c r="B913" s="206"/>
      <c r="C913" s="206"/>
      <c r="D913" s="206"/>
      <c r="E913" s="206"/>
      <c r="F913" s="206"/>
    </row>
    <row r="914" spans="1:6">
      <c r="A914" s="206"/>
      <c r="B914" s="206"/>
      <c r="C914" s="206"/>
      <c r="D914" s="206"/>
      <c r="E914" s="206"/>
      <c r="F914" s="206"/>
    </row>
    <row r="915" spans="1:6">
      <c r="A915" s="206"/>
      <c r="B915" s="206"/>
      <c r="C915" s="206"/>
      <c r="D915" s="206"/>
      <c r="E915" s="206"/>
      <c r="F915" s="206"/>
    </row>
    <row r="916" spans="1:6">
      <c r="A916" s="206"/>
      <c r="B916" s="206"/>
      <c r="C916" s="206"/>
      <c r="D916" s="206"/>
      <c r="E916" s="206"/>
      <c r="F916" s="206"/>
    </row>
    <row r="917" spans="1:6">
      <c r="A917" s="206"/>
      <c r="B917" s="206"/>
      <c r="C917" s="206"/>
      <c r="D917" s="206"/>
      <c r="E917" s="206"/>
      <c r="F917" s="206"/>
    </row>
    <row r="918" spans="1:6">
      <c r="A918" s="206"/>
      <c r="B918" s="206"/>
      <c r="C918" s="206"/>
      <c r="D918" s="206"/>
      <c r="E918" s="206"/>
      <c r="F918" s="206"/>
    </row>
    <row r="919" spans="1:6">
      <c r="A919" s="206"/>
      <c r="B919" s="206"/>
      <c r="C919" s="206"/>
      <c r="D919" s="206"/>
      <c r="E919" s="206"/>
      <c r="F919" s="206"/>
    </row>
    <row r="920" spans="1:6">
      <c r="A920" s="206"/>
      <c r="B920" s="206"/>
      <c r="C920" s="206"/>
      <c r="D920" s="206"/>
      <c r="E920" s="206"/>
      <c r="F920" s="206"/>
    </row>
    <row r="921" spans="1:6">
      <c r="A921" s="206"/>
      <c r="B921" s="206"/>
      <c r="C921" s="206"/>
      <c r="D921" s="206"/>
      <c r="E921" s="206"/>
      <c r="F921" s="206"/>
    </row>
    <row r="922" spans="1:6">
      <c r="A922" s="206"/>
      <c r="B922" s="206"/>
      <c r="C922" s="206"/>
      <c r="D922" s="206"/>
      <c r="E922" s="206"/>
      <c r="F922" s="206"/>
    </row>
    <row r="923" spans="1:6">
      <c r="A923" s="206"/>
      <c r="B923" s="206"/>
      <c r="C923" s="206"/>
      <c r="D923" s="206"/>
      <c r="E923" s="206"/>
      <c r="F923" s="206"/>
    </row>
    <row r="924" spans="1:6">
      <c r="A924" s="206"/>
      <c r="B924" s="206"/>
      <c r="C924" s="206"/>
      <c r="D924" s="206"/>
      <c r="E924" s="206"/>
      <c r="F924" s="206"/>
    </row>
    <row r="925" spans="1:6">
      <c r="A925" s="206"/>
      <c r="B925" s="206"/>
      <c r="C925" s="206"/>
      <c r="D925" s="206"/>
      <c r="E925" s="206"/>
      <c r="F925" s="206"/>
    </row>
    <row r="926" spans="1:6">
      <c r="A926" s="206"/>
      <c r="B926" s="206"/>
      <c r="C926" s="206"/>
      <c r="D926" s="206"/>
      <c r="E926" s="206"/>
      <c r="F926" s="206"/>
    </row>
    <row r="927" spans="1:6">
      <c r="A927" s="206"/>
      <c r="B927" s="206"/>
      <c r="C927" s="206"/>
      <c r="D927" s="206"/>
      <c r="E927" s="206"/>
      <c r="F927" s="206"/>
    </row>
    <row r="928" spans="1:6">
      <c r="A928" s="206"/>
      <c r="B928" s="206"/>
      <c r="C928" s="206"/>
      <c r="D928" s="206"/>
      <c r="E928" s="206"/>
      <c r="F928" s="206"/>
    </row>
    <row r="929" spans="1:6">
      <c r="A929" s="206"/>
      <c r="B929" s="206"/>
      <c r="C929" s="206"/>
      <c r="D929" s="206"/>
      <c r="E929" s="206"/>
      <c r="F929" s="206"/>
    </row>
    <row r="930" spans="1:6">
      <c r="A930" s="206"/>
      <c r="B930" s="206"/>
      <c r="C930" s="206"/>
      <c r="D930" s="206"/>
      <c r="E930" s="206"/>
      <c r="F930" s="206"/>
    </row>
    <row r="931" spans="1:6">
      <c r="A931" s="206"/>
      <c r="B931" s="206"/>
      <c r="C931" s="206"/>
      <c r="D931" s="206"/>
      <c r="E931" s="206"/>
      <c r="F931" s="206"/>
    </row>
    <row r="932" spans="1:6">
      <c r="A932" s="206"/>
      <c r="B932" s="206"/>
      <c r="C932" s="206"/>
      <c r="D932" s="206"/>
      <c r="E932" s="206"/>
      <c r="F932" s="206"/>
    </row>
    <row r="933" spans="1:6">
      <c r="A933" s="206"/>
      <c r="B933" s="206"/>
      <c r="C933" s="206"/>
      <c r="D933" s="206"/>
      <c r="E933" s="206"/>
      <c r="F933" s="206"/>
    </row>
    <row r="934" spans="1:6">
      <c r="A934" s="206"/>
      <c r="B934" s="206"/>
      <c r="C934" s="206"/>
      <c r="D934" s="206"/>
      <c r="E934" s="206"/>
      <c r="F934" s="206"/>
    </row>
    <row r="935" spans="1:6">
      <c r="A935" s="206"/>
      <c r="B935" s="206"/>
      <c r="C935" s="206"/>
      <c r="D935" s="206"/>
      <c r="E935" s="206"/>
      <c r="F935" s="206"/>
    </row>
    <row r="936" spans="1:6">
      <c r="A936" s="206"/>
      <c r="B936" s="206"/>
      <c r="C936" s="206"/>
      <c r="D936" s="206"/>
      <c r="E936" s="206"/>
      <c r="F936" s="206"/>
    </row>
    <row r="937" spans="1:6">
      <c r="A937" s="206"/>
      <c r="B937" s="206"/>
      <c r="C937" s="206"/>
      <c r="D937" s="206"/>
      <c r="E937" s="206"/>
      <c r="F937" s="206"/>
    </row>
    <row r="938" spans="1:6">
      <c r="A938" s="206"/>
      <c r="B938" s="206"/>
      <c r="C938" s="206"/>
      <c r="D938" s="206"/>
      <c r="E938" s="206"/>
      <c r="F938" s="206"/>
    </row>
    <row r="939" spans="1:6">
      <c r="A939" s="206"/>
      <c r="B939" s="206"/>
      <c r="C939" s="206"/>
      <c r="D939" s="206"/>
      <c r="E939" s="206"/>
      <c r="F939" s="206"/>
    </row>
    <row r="940" spans="1:6">
      <c r="A940" s="206"/>
      <c r="B940" s="206"/>
      <c r="C940" s="206"/>
      <c r="D940" s="206"/>
      <c r="E940" s="206"/>
      <c r="F940" s="206"/>
    </row>
    <row r="941" spans="1:6">
      <c r="A941" s="206"/>
      <c r="B941" s="206"/>
      <c r="C941" s="206"/>
      <c r="D941" s="206"/>
      <c r="E941" s="206"/>
      <c r="F941" s="206"/>
    </row>
    <row r="942" spans="1:6">
      <c r="A942" s="206"/>
      <c r="B942" s="206"/>
      <c r="C942" s="206"/>
      <c r="D942" s="206"/>
      <c r="E942" s="206"/>
      <c r="F942" s="206"/>
    </row>
    <row r="943" spans="1:6">
      <c r="A943" s="206"/>
      <c r="B943" s="206"/>
      <c r="C943" s="206"/>
      <c r="D943" s="206"/>
      <c r="E943" s="206"/>
      <c r="F943" s="206"/>
    </row>
    <row r="944" spans="1:6">
      <c r="A944" s="206"/>
      <c r="B944" s="206"/>
      <c r="C944" s="206"/>
      <c r="D944" s="206"/>
      <c r="E944" s="206"/>
      <c r="F944" s="206"/>
    </row>
    <row r="945" spans="1:6">
      <c r="A945" s="206"/>
      <c r="B945" s="206"/>
      <c r="C945" s="206"/>
      <c r="D945" s="206"/>
      <c r="E945" s="206"/>
      <c r="F945" s="206"/>
    </row>
    <row r="946" spans="1:6">
      <c r="A946" s="206"/>
      <c r="B946" s="206"/>
      <c r="C946" s="206"/>
      <c r="D946" s="206"/>
      <c r="E946" s="206"/>
      <c r="F946" s="206"/>
    </row>
    <row r="947" spans="1:6">
      <c r="A947" s="206"/>
      <c r="B947" s="206"/>
      <c r="C947" s="206"/>
      <c r="D947" s="206"/>
      <c r="E947" s="206"/>
      <c r="F947" s="206"/>
    </row>
    <row r="948" spans="1:6">
      <c r="A948" s="206"/>
      <c r="B948" s="206"/>
      <c r="C948" s="206"/>
      <c r="D948" s="206"/>
      <c r="E948" s="206"/>
      <c r="F948" s="206"/>
    </row>
    <row r="949" spans="1:6">
      <c r="A949" s="206"/>
      <c r="B949" s="206"/>
      <c r="C949" s="206"/>
      <c r="D949" s="206"/>
      <c r="E949" s="206"/>
      <c r="F949" s="206"/>
    </row>
    <row r="950" spans="1:6">
      <c r="A950" s="206"/>
      <c r="B950" s="206"/>
      <c r="C950" s="206"/>
      <c r="D950" s="206"/>
      <c r="E950" s="206"/>
      <c r="F950" s="206"/>
    </row>
    <row r="951" spans="1:6">
      <c r="A951" s="206"/>
      <c r="B951" s="206"/>
      <c r="C951" s="206"/>
      <c r="D951" s="206"/>
      <c r="E951" s="206"/>
      <c r="F951" s="206"/>
    </row>
    <row r="952" spans="1:6">
      <c r="A952" s="206"/>
      <c r="B952" s="206"/>
      <c r="C952" s="206"/>
      <c r="D952" s="206"/>
      <c r="E952" s="206"/>
      <c r="F952" s="206"/>
    </row>
    <row r="953" spans="1:6">
      <c r="A953" s="206"/>
      <c r="B953" s="206"/>
      <c r="C953" s="206"/>
      <c r="D953" s="206"/>
      <c r="E953" s="206"/>
      <c r="F953" s="206"/>
    </row>
    <row r="954" spans="1:6">
      <c r="A954" s="206"/>
      <c r="B954" s="206"/>
      <c r="C954" s="206"/>
      <c r="D954" s="206"/>
      <c r="E954" s="206"/>
      <c r="F954" s="206"/>
    </row>
    <row r="955" spans="1:6">
      <c r="A955" s="206"/>
      <c r="B955" s="206"/>
      <c r="C955" s="206"/>
      <c r="D955" s="206"/>
      <c r="E955" s="206"/>
      <c r="F955" s="206"/>
    </row>
    <row r="956" spans="1:6">
      <c r="A956" s="206"/>
      <c r="B956" s="206"/>
      <c r="C956" s="206"/>
      <c r="D956" s="206"/>
      <c r="E956" s="206"/>
      <c r="F956" s="206"/>
    </row>
    <row r="957" spans="1:6">
      <c r="A957" s="206"/>
      <c r="B957" s="206"/>
      <c r="C957" s="206"/>
      <c r="D957" s="206"/>
      <c r="E957" s="206"/>
      <c r="F957" s="206"/>
    </row>
    <row r="958" spans="1:6">
      <c r="A958" s="206"/>
      <c r="B958" s="206"/>
      <c r="C958" s="206"/>
      <c r="D958" s="206"/>
      <c r="E958" s="206"/>
      <c r="F958" s="206"/>
    </row>
    <row r="959" spans="1:6">
      <c r="A959" s="206"/>
      <c r="B959" s="206"/>
      <c r="C959" s="206"/>
      <c r="D959" s="206"/>
      <c r="E959" s="206"/>
      <c r="F959" s="206"/>
    </row>
    <row r="960" spans="1:6">
      <c r="A960" s="206"/>
      <c r="B960" s="206"/>
      <c r="C960" s="206"/>
      <c r="D960" s="206"/>
      <c r="E960" s="206"/>
      <c r="F960" s="206"/>
    </row>
    <row r="961" spans="1:6">
      <c r="A961" s="206"/>
      <c r="B961" s="206"/>
      <c r="C961" s="206"/>
      <c r="D961" s="206"/>
      <c r="E961" s="206"/>
      <c r="F961" s="206"/>
    </row>
    <row r="962" spans="1:6">
      <c r="A962" s="206"/>
      <c r="B962" s="206"/>
      <c r="C962" s="206"/>
      <c r="D962" s="206"/>
      <c r="E962" s="206"/>
      <c r="F962" s="206"/>
    </row>
    <row r="963" spans="1:6">
      <c r="A963" s="206"/>
      <c r="B963" s="206"/>
      <c r="C963" s="206"/>
      <c r="D963" s="206"/>
      <c r="E963" s="206"/>
      <c r="F963" s="206"/>
    </row>
    <row r="964" spans="1:6">
      <c r="A964" s="206"/>
      <c r="B964" s="206"/>
      <c r="C964" s="206"/>
      <c r="D964" s="206"/>
      <c r="E964" s="206"/>
      <c r="F964" s="206"/>
    </row>
    <row r="965" spans="1:6">
      <c r="A965" s="206"/>
      <c r="B965" s="206"/>
      <c r="C965" s="206"/>
      <c r="D965" s="206"/>
      <c r="E965" s="206"/>
      <c r="F965" s="206"/>
    </row>
    <row r="966" spans="1:6">
      <c r="A966" s="206"/>
      <c r="B966" s="206"/>
      <c r="C966" s="206"/>
      <c r="D966" s="206"/>
      <c r="E966" s="206"/>
      <c r="F966" s="206"/>
    </row>
    <row r="967" spans="1:6">
      <c r="A967" s="206"/>
      <c r="B967" s="206"/>
      <c r="C967" s="206"/>
      <c r="D967" s="206"/>
      <c r="E967" s="206"/>
      <c r="F967" s="206"/>
    </row>
    <row r="968" spans="1:6">
      <c r="A968" s="206"/>
      <c r="B968" s="206"/>
      <c r="C968" s="206"/>
      <c r="D968" s="206"/>
      <c r="E968" s="206"/>
      <c r="F968" s="206"/>
    </row>
    <row r="969" spans="1:6">
      <c r="A969" s="206"/>
      <c r="B969" s="206"/>
      <c r="C969" s="206"/>
      <c r="D969" s="206"/>
      <c r="E969" s="206"/>
      <c r="F969" s="206"/>
    </row>
    <row r="970" spans="1:6">
      <c r="A970" s="206"/>
      <c r="B970" s="206"/>
      <c r="C970" s="206"/>
      <c r="D970" s="206"/>
      <c r="E970" s="206"/>
      <c r="F970" s="206"/>
    </row>
    <row r="971" spans="1:6">
      <c r="A971" s="206"/>
      <c r="B971" s="206"/>
      <c r="C971" s="206"/>
      <c r="D971" s="206"/>
      <c r="E971" s="206"/>
      <c r="F971" s="206"/>
    </row>
    <row r="972" spans="1:6">
      <c r="A972" s="206"/>
      <c r="B972" s="206"/>
      <c r="C972" s="206"/>
      <c r="D972" s="206"/>
      <c r="E972" s="206"/>
      <c r="F972" s="206"/>
    </row>
    <row r="973" spans="1:6">
      <c r="A973" s="206"/>
      <c r="B973" s="206"/>
      <c r="C973" s="206"/>
      <c r="D973" s="206"/>
      <c r="E973" s="206"/>
      <c r="F973" s="206"/>
    </row>
    <row r="974" spans="1:6">
      <c r="A974" s="206"/>
      <c r="B974" s="206"/>
      <c r="C974" s="206"/>
      <c r="D974" s="206"/>
      <c r="E974" s="206"/>
      <c r="F974" s="206"/>
    </row>
    <row r="975" spans="1:6">
      <c r="A975" s="206"/>
      <c r="B975" s="206"/>
      <c r="C975" s="206"/>
      <c r="D975" s="206"/>
      <c r="E975" s="206"/>
      <c r="F975" s="206"/>
    </row>
    <row r="976" spans="1:6">
      <c r="A976" s="206"/>
      <c r="B976" s="206"/>
      <c r="C976" s="206"/>
      <c r="D976" s="206"/>
      <c r="E976" s="206"/>
      <c r="F976" s="206"/>
    </row>
    <row r="977" spans="1:6">
      <c r="A977" s="206"/>
      <c r="B977" s="206"/>
      <c r="C977" s="206"/>
      <c r="D977" s="206"/>
      <c r="E977" s="206"/>
      <c r="F977" s="206"/>
    </row>
    <row r="978" spans="1:6">
      <c r="A978" s="206"/>
      <c r="B978" s="206"/>
      <c r="C978" s="206"/>
      <c r="D978" s="206"/>
      <c r="E978" s="206"/>
      <c r="F978" s="206"/>
    </row>
    <row r="979" spans="1:6">
      <c r="A979" s="206"/>
      <c r="B979" s="206"/>
      <c r="C979" s="206"/>
      <c r="D979" s="206"/>
      <c r="E979" s="206"/>
      <c r="F979" s="206"/>
    </row>
    <row r="980" spans="1:6">
      <c r="A980" s="206"/>
      <c r="B980" s="206"/>
      <c r="C980" s="206"/>
      <c r="D980" s="206"/>
      <c r="E980" s="206"/>
      <c r="F980" s="206"/>
    </row>
    <row r="981" spans="1:6">
      <c r="A981" s="206"/>
      <c r="B981" s="206"/>
      <c r="C981" s="206"/>
      <c r="D981" s="206"/>
      <c r="E981" s="206"/>
      <c r="F981" s="206"/>
    </row>
    <row r="982" spans="1:6">
      <c r="A982" s="206"/>
      <c r="B982" s="206"/>
      <c r="C982" s="206"/>
      <c r="D982" s="206"/>
      <c r="E982" s="206"/>
      <c r="F982" s="206"/>
    </row>
    <row r="983" spans="1:6">
      <c r="A983" s="206"/>
      <c r="B983" s="206"/>
      <c r="C983" s="206"/>
      <c r="D983" s="206"/>
      <c r="E983" s="206"/>
      <c r="F983" s="206"/>
    </row>
    <row r="984" spans="1:6">
      <c r="A984" s="206"/>
      <c r="B984" s="206"/>
      <c r="C984" s="206"/>
      <c r="D984" s="206"/>
      <c r="E984" s="206"/>
      <c r="F984" s="206"/>
    </row>
    <row r="985" spans="1:6">
      <c r="A985" s="206"/>
      <c r="B985" s="206"/>
      <c r="C985" s="206"/>
      <c r="D985" s="206"/>
      <c r="E985" s="206"/>
      <c r="F985" s="206"/>
    </row>
    <row r="986" spans="1:6">
      <c r="A986" s="206"/>
      <c r="B986" s="206"/>
      <c r="C986" s="206"/>
      <c r="D986" s="206"/>
      <c r="E986" s="206"/>
      <c r="F986" s="206"/>
    </row>
    <row r="987" spans="1:6">
      <c r="A987" s="206"/>
      <c r="B987" s="206"/>
      <c r="C987" s="206"/>
      <c r="D987" s="206"/>
      <c r="E987" s="206"/>
      <c r="F987" s="206"/>
    </row>
    <row r="988" spans="1:6">
      <c r="A988" s="206"/>
      <c r="B988" s="206"/>
      <c r="C988" s="206"/>
      <c r="D988" s="206"/>
      <c r="E988" s="206"/>
      <c r="F988" s="206"/>
    </row>
    <row r="989" spans="1:6">
      <c r="A989" s="206"/>
      <c r="B989" s="206"/>
      <c r="C989" s="206"/>
      <c r="D989" s="206"/>
      <c r="E989" s="206"/>
      <c r="F989" s="206"/>
    </row>
    <row r="990" spans="1:6">
      <c r="A990" s="206"/>
      <c r="B990" s="206"/>
      <c r="C990" s="206"/>
      <c r="D990" s="206"/>
      <c r="E990" s="206"/>
      <c r="F990" s="206"/>
    </row>
    <row r="991" spans="1:6">
      <c r="A991" s="206"/>
      <c r="B991" s="206"/>
      <c r="C991" s="206"/>
      <c r="D991" s="206"/>
      <c r="E991" s="206"/>
      <c r="F991" s="206"/>
    </row>
    <row r="992" spans="1:6">
      <c r="A992" s="206"/>
      <c r="B992" s="206"/>
      <c r="C992" s="206"/>
      <c r="D992" s="206"/>
      <c r="E992" s="206"/>
      <c r="F992" s="206"/>
    </row>
    <row r="993" spans="1:6">
      <c r="A993" s="206"/>
      <c r="B993" s="206"/>
      <c r="C993" s="206"/>
      <c r="D993" s="206"/>
      <c r="E993" s="206"/>
      <c r="F993" s="206"/>
    </row>
    <row r="994" spans="1:6">
      <c r="A994" s="206"/>
      <c r="B994" s="206"/>
      <c r="C994" s="206"/>
      <c r="D994" s="206"/>
      <c r="E994" s="206"/>
      <c r="F994" s="206"/>
    </row>
    <row r="995" spans="1:6">
      <c r="A995" s="206"/>
      <c r="B995" s="206"/>
      <c r="C995" s="206"/>
      <c r="D995" s="206"/>
      <c r="E995" s="206"/>
      <c r="F995" s="206"/>
    </row>
    <row r="996" spans="1:6">
      <c r="A996" s="206"/>
      <c r="B996" s="206"/>
      <c r="C996" s="206"/>
      <c r="D996" s="206"/>
      <c r="E996" s="206"/>
      <c r="F996" s="206"/>
    </row>
  </sheetData>
  <sheetProtection algorithmName="SHA-512" hashValue="7/QDk7MwL4Vpy+fU/V5Cn36ifhzwD+QNYN0atK4GGoSpGYjVUJqWcE5qm8yEZhVrMuU2pMbBY1JaBT4jathNCA==" saltValue="xH9LcQ2lFRt4CZlQ6qqg1g==" spinCount="100000" sheet="1" objects="1" scenarios="1" selectLockedCells="1"/>
  <mergeCells count="7">
    <mergeCell ref="D9:F11"/>
    <mergeCell ref="A1:F1"/>
    <mergeCell ref="A3:B3"/>
    <mergeCell ref="D4:F4"/>
    <mergeCell ref="D5:F5"/>
    <mergeCell ref="A7:B7"/>
    <mergeCell ref="E8:F8"/>
  </mergeCells>
  <conditionalFormatting sqref="B8:B9">
    <cfRule type="expression" dxfId="105" priority="2">
      <formula>IF($B$4="พร้อมบริโภค",1)</formula>
    </cfRule>
  </conditionalFormatting>
  <conditionalFormatting sqref="B10">
    <cfRule type="expression" dxfId="104" priority="8">
      <formula>IF($BZ$8="พร้อมบริโภค",1)</formula>
    </cfRule>
  </conditionalFormatting>
  <conditionalFormatting sqref="B12">
    <cfRule type="expression" dxfId="103" priority="1">
      <formula>IF(OR($B$13=1,$B$13=2,$B$13=3),1)</formula>
    </cfRule>
  </conditionalFormatting>
  <conditionalFormatting sqref="E8">
    <cfRule type="containsText" dxfId="102" priority="3" operator="containsText" text="ไม่">
      <formula>NOT(ISERROR(SEARCH(("ไม่"),(E8))))</formula>
    </cfRule>
    <cfRule type="containsText" dxfId="101" priority="4" operator="containsText" text="ผ่าน">
      <formula>NOT(ISERROR(SEARCH(("ผ่าน"),(E8))))</formula>
    </cfRule>
  </conditionalFormatting>
  <conditionalFormatting sqref="F6">
    <cfRule type="expression" dxfId="100" priority="7">
      <formula>IF(F6="",1)</formula>
    </cfRule>
  </conditionalFormatting>
  <conditionalFormatting sqref="F6:F7">
    <cfRule type="containsText" dxfId="99" priority="5" operator="containsText" text="ไม่">
      <formula>NOT(ISERROR(SEARCH(("ไม่"),(F6))))</formula>
    </cfRule>
    <cfRule type="containsText" dxfId="98" priority="6" operator="containsText" text="ผ่าน">
      <formula>NOT(ISERROR(SEARCH(("ผ่าน"),(F6))))</formula>
    </cfRule>
  </conditionalFormatting>
  <dataValidations count="2">
    <dataValidation type="list" allowBlank="1" showInputMessage="1" showErrorMessage="1" sqref="B5" xr:uid="{A6E620EE-4B1D-433C-8CFF-2879A14B7870}">
      <formula1>"1.น้ำปลา,2.ซอสปรุงรสและซีอิ๊ว,3.ซีอิ๊วดำ,4.ซีอิ๊วหวาน,5.น้ำจิ้มหวาน,6.ซอสหอยนางรม,7.ซอสพริก,8.ซอสมะเขือเทศ,9.ซอสอื่น ๆ สำหรับจิ้ม,10.ซอสอื่น ๆ สไตล์ตะวันตก,11.น้ำจิ้มสุกี้ "</formula1>
    </dataValidation>
    <dataValidation type="list" allowBlank="1" showInputMessage="1" showErrorMessage="1" sqref="B6" xr:uid="{8D080DAE-F0C1-45C0-8FD2-68B10CB16422}">
      <formula1>"พร้อมบริโภค, ผง, เข้มข้น 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F3D08-7128-428E-AE4F-1B9C1E47B8A1}">
  <dimension ref="A1:G379"/>
  <sheetViews>
    <sheetView zoomScale="80" zoomScaleNormal="80" workbookViewId="0">
      <selection activeCell="A14" sqref="A14:B14"/>
    </sheetView>
  </sheetViews>
  <sheetFormatPr defaultRowHeight="14.25"/>
  <cols>
    <col min="1" max="1" width="42" style="143" customWidth="1"/>
    <col min="2" max="2" width="37.75" style="143" customWidth="1"/>
    <col min="3" max="3" width="18" style="143" customWidth="1"/>
    <col min="4" max="4" width="7.875" style="143" customWidth="1"/>
    <col min="5" max="5" width="31" style="143" customWidth="1"/>
    <col min="6" max="6" width="28.125" style="143" customWidth="1"/>
    <col min="7" max="7" width="9.625" style="143" customWidth="1"/>
  </cols>
  <sheetData>
    <row r="1" spans="1:7" ht="23.25">
      <c r="A1" s="351" t="s">
        <v>72</v>
      </c>
      <c r="B1" s="352"/>
      <c r="C1" s="352"/>
      <c r="D1" s="352"/>
      <c r="E1" s="352"/>
      <c r="F1" s="352"/>
      <c r="G1" s="346"/>
    </row>
    <row r="2" spans="1:7" ht="23.25">
      <c r="A2" s="128"/>
      <c r="B2" s="129"/>
      <c r="C2" s="129"/>
      <c r="D2" s="129"/>
      <c r="E2" s="129"/>
      <c r="F2" s="129"/>
      <c r="G2" s="130"/>
    </row>
    <row r="3" spans="1:7" ht="69" customHeight="1">
      <c r="A3" s="304" t="s">
        <v>56</v>
      </c>
      <c r="B3" s="305"/>
      <c r="C3" s="129"/>
      <c r="D3" s="129"/>
      <c r="E3" s="129"/>
      <c r="F3" s="129"/>
      <c r="G3" s="130"/>
    </row>
    <row r="4" spans="1:7" ht="23.25">
      <c r="A4" s="9" t="s">
        <v>26</v>
      </c>
      <c r="B4" s="10" t="s">
        <v>73</v>
      </c>
      <c r="C4" s="132"/>
      <c r="D4" s="353" t="s">
        <v>150</v>
      </c>
      <c r="E4" s="352"/>
      <c r="F4" s="346"/>
      <c r="G4" s="133"/>
    </row>
    <row r="5" spans="1:7" ht="23.25">
      <c r="A5" s="63" t="s">
        <v>74</v>
      </c>
      <c r="B5" s="62" t="s">
        <v>82</v>
      </c>
      <c r="C5" s="132"/>
      <c r="D5" s="354" t="s">
        <v>46</v>
      </c>
      <c r="E5" s="352"/>
      <c r="F5" s="346"/>
      <c r="G5" s="133"/>
    </row>
    <row r="6" spans="1:7" ht="23.25">
      <c r="A6" s="9" t="s">
        <v>34</v>
      </c>
      <c r="B6" s="57" t="s">
        <v>42</v>
      </c>
      <c r="C6" s="134"/>
      <c r="D6" s="138">
        <v>1</v>
      </c>
      <c r="E6" s="139" t="s">
        <v>78</v>
      </c>
      <c r="F6" s="136" t="str">
        <f>IF($B$19=1,IF(C20=0,"ผ่าน","ไม่ผ่าน"),"")</f>
        <v>ผ่าน</v>
      </c>
      <c r="G6" s="133"/>
    </row>
    <row r="7" spans="1:7" ht="23.25">
      <c r="A7" s="9" t="s">
        <v>64</v>
      </c>
      <c r="B7" s="17">
        <v>250</v>
      </c>
      <c r="C7" s="134"/>
      <c r="D7" s="172" t="s">
        <v>85</v>
      </c>
      <c r="E7" s="135"/>
      <c r="F7" s="136"/>
      <c r="G7" s="133"/>
    </row>
    <row r="8" spans="1:7" ht="23.25">
      <c r="A8" s="315" t="s">
        <v>87</v>
      </c>
      <c r="B8" s="316"/>
      <c r="C8" s="134"/>
      <c r="D8" s="138">
        <v>2</v>
      </c>
      <c r="E8" s="139" t="s">
        <v>44</v>
      </c>
      <c r="F8" s="137" t="str">
        <f>IF($B$19=3,"",IF($B$19=1,IF(B22&lt;4.5,"ผ่าน","ไม่ผ่าน"),IF(B22&lt;3.55,"ผ่าน","ไม่ผ่าน")))</f>
        <v>ผ่าน</v>
      </c>
      <c r="G8" s="133"/>
    </row>
    <row r="9" spans="1:7" ht="23.25">
      <c r="A9" s="20" t="s">
        <v>80</v>
      </c>
      <c r="B9" s="24">
        <v>10</v>
      </c>
      <c r="C9" s="141"/>
      <c r="D9" s="138">
        <v>3</v>
      </c>
      <c r="E9" s="140" t="s">
        <v>45</v>
      </c>
      <c r="F9" s="137" t="str">
        <f>IF($B$19=1,"",IF($B$19=2,IF(B23&lt;8.5,"ผ่าน","ไม่ผ่าน"),IF(B23&lt;5.5,"ผ่าน","ไม่ผ่าน")))</f>
        <v/>
      </c>
      <c r="G9" s="133"/>
    </row>
    <row r="10" spans="1:7" ht="23.25">
      <c r="A10" s="20" t="s">
        <v>33</v>
      </c>
      <c r="B10" s="24">
        <v>100</v>
      </c>
      <c r="C10" s="141"/>
      <c r="D10" s="355" t="s">
        <v>83</v>
      </c>
      <c r="E10" s="346"/>
      <c r="F10" s="137"/>
      <c r="G10" s="133"/>
    </row>
    <row r="11" spans="1:7" ht="23.25">
      <c r="A11" s="140" t="s">
        <v>154</v>
      </c>
      <c r="B11" s="24">
        <v>110</v>
      </c>
      <c r="C11" s="141"/>
      <c r="D11" s="138">
        <v>4</v>
      </c>
      <c r="E11" s="140" t="s">
        <v>44</v>
      </c>
      <c r="F11" s="137" t="str">
        <f>IF($B$19=3,"",IF($B$19=1,IF(C22&lt;12.5,"ผ่าน","ไม่ผ่าน"),IF(C22&lt;10.55,"ผ่าน","ไม่ผ่าน")))</f>
        <v>ผ่าน</v>
      </c>
      <c r="G11" s="133"/>
    </row>
    <row r="12" spans="1:7" ht="23.25">
      <c r="A12" s="345" t="s">
        <v>35</v>
      </c>
      <c r="B12" s="346"/>
      <c r="C12" s="141"/>
      <c r="D12" s="138">
        <v>5</v>
      </c>
      <c r="E12" s="140" t="s">
        <v>45</v>
      </c>
      <c r="F12" s="137" t="str">
        <f>IF($B$19=1,"",IF($B$19=2,IF(C23&lt;24.5,"ผ่าน","ไม่ผ่าน"),IF(C23&lt;11.255,"ผ่าน","ไม่ผ่าน")))</f>
        <v/>
      </c>
      <c r="G12" s="133"/>
    </row>
    <row r="13" spans="1:7" ht="23.25">
      <c r="A13" s="15" t="s">
        <v>75</v>
      </c>
      <c r="B13" s="57" t="s">
        <v>39</v>
      </c>
      <c r="C13" s="141"/>
      <c r="D13" s="142" t="s">
        <v>1</v>
      </c>
      <c r="E13" s="347" t="str">
        <f>IF(OR(F6="ไม่ผ่าน",F8="ไม่ผ่าน",F9="ไม่ผ่าน",F11="ไม่ผ่าน",F12="ไม่ผ่าน"),"ไม่ผ่านเกณฑ์ HCL","ผ่านเกณฑ์ HCL")</f>
        <v>ผ่านเกณฑ์ HCL</v>
      </c>
      <c r="F13" s="346"/>
      <c r="G13" s="133"/>
    </row>
    <row r="14" spans="1:7" ht="23.25">
      <c r="A14" s="315" t="s">
        <v>79</v>
      </c>
      <c r="B14" s="316"/>
      <c r="C14" s="134"/>
      <c r="D14" s="348" t="s">
        <v>155</v>
      </c>
      <c r="E14" s="349"/>
      <c r="F14" s="349"/>
      <c r="G14" s="133"/>
    </row>
    <row r="15" spans="1:7" ht="23.25">
      <c r="A15" s="1" t="s">
        <v>16</v>
      </c>
      <c r="B15" s="24">
        <v>3.5</v>
      </c>
      <c r="C15" s="134"/>
      <c r="D15" s="350"/>
      <c r="E15" s="350"/>
      <c r="F15" s="350"/>
      <c r="G15" s="133"/>
    </row>
    <row r="16" spans="1:7" ht="23.25">
      <c r="A16" s="1" t="s">
        <v>20</v>
      </c>
      <c r="B16" s="24">
        <v>5</v>
      </c>
      <c r="C16" s="134"/>
      <c r="D16" s="350"/>
      <c r="E16" s="350"/>
      <c r="F16" s="350"/>
      <c r="G16" s="133"/>
    </row>
    <row r="17" spans="1:7" ht="23.25">
      <c r="A17" s="141"/>
      <c r="B17" s="147"/>
      <c r="C17" s="134"/>
      <c r="D17" s="144" t="s">
        <v>86</v>
      </c>
      <c r="E17" s="134"/>
      <c r="F17" s="145"/>
      <c r="G17" s="133"/>
    </row>
    <row r="18" spans="1:7" ht="23.25">
      <c r="A18" s="149" t="s">
        <v>156</v>
      </c>
      <c r="B18" s="167"/>
      <c r="C18" s="150"/>
      <c r="D18" s="144" t="s">
        <v>69</v>
      </c>
      <c r="E18" s="134"/>
      <c r="F18" s="145"/>
      <c r="G18" s="133"/>
    </row>
    <row r="19" spans="1:7" ht="23.25">
      <c r="A19" s="131" t="s">
        <v>48</v>
      </c>
      <c r="B19" s="165">
        <f>IF($B$5="1.นมสด นมรสธรรมชาติ นมจืด",1,IF($B$5="2.นมปรุงแต่ง ผลิตภัณฑ์ของนม",2,3))</f>
        <v>1</v>
      </c>
      <c r="C19" s="117" t="s">
        <v>76</v>
      </c>
      <c r="D19" s="126"/>
      <c r="E19" s="126"/>
      <c r="F19" s="127"/>
      <c r="G19" s="133"/>
    </row>
    <row r="20" spans="1:7" ht="23.25">
      <c r="A20" s="131" t="s">
        <v>158</v>
      </c>
      <c r="B20" s="254">
        <f>IF($B$6="ผง",IF($B$11="",B7*($B$10+$B$9)/$B$9,B7*$B$11/$B$9),B7)</f>
        <v>250</v>
      </c>
      <c r="C20" s="107">
        <f>IF($B$13="ไม่มีในสูตร",0,1)</f>
        <v>0</v>
      </c>
      <c r="D20" s="126"/>
      <c r="E20" s="126"/>
      <c r="F20" s="127"/>
      <c r="G20" s="146"/>
    </row>
    <row r="21" spans="1:7" ht="23.25">
      <c r="A21" s="153" t="s">
        <v>40</v>
      </c>
      <c r="B21" s="154" t="s">
        <v>81</v>
      </c>
      <c r="C21" s="123" t="s">
        <v>77</v>
      </c>
      <c r="D21" s="126"/>
      <c r="E21" s="126"/>
      <c r="F21" s="126"/>
      <c r="G21" s="133"/>
    </row>
    <row r="22" spans="1:7" ht="23.25">
      <c r="A22" s="139" t="s">
        <v>16</v>
      </c>
      <c r="B22" s="151">
        <f>IF($B$19=3,"",IF($B$6="ผง",IF($B$11="",B15*$B$9/($B$9+$B$10),B15*$B$9/$B$11),B15))</f>
        <v>3.5</v>
      </c>
      <c r="C22" s="121">
        <f>IF(ISERROR(B22*$B$20/100),"",B22*$B$20/100)</f>
        <v>8.75</v>
      </c>
      <c r="D22" s="152"/>
      <c r="E22" s="152"/>
      <c r="F22" s="134"/>
      <c r="G22" s="133"/>
    </row>
    <row r="23" spans="1:7" ht="23.25">
      <c r="A23" s="139" t="s">
        <v>20</v>
      </c>
      <c r="B23" s="151" t="str">
        <f>IF($B$19=1,"",IF($B$6="ผง",IF($B$11="",B16*$B$9/($B$9+$B$10),B16*$B$9/$B$11),B16))</f>
        <v/>
      </c>
      <c r="C23" s="121" t="str">
        <f>IF(ISERROR(B23*$B$20/100),"",B23*$B$20/100)</f>
        <v/>
      </c>
      <c r="D23" s="134"/>
      <c r="E23" s="134"/>
      <c r="F23" s="145"/>
      <c r="G23" s="148"/>
    </row>
    <row r="24" spans="1:7" ht="23.25">
      <c r="A24" s="158"/>
      <c r="B24" s="159"/>
      <c r="C24" s="159"/>
      <c r="D24" s="168"/>
      <c r="E24" s="166"/>
      <c r="F24" s="169"/>
      <c r="G24" s="170"/>
    </row>
    <row r="25" spans="1:7" ht="23.25">
      <c r="A25" s="134"/>
      <c r="B25" s="134"/>
      <c r="C25" s="134"/>
      <c r="D25" s="157"/>
      <c r="E25" s="155"/>
      <c r="F25" s="156"/>
      <c r="G25" s="171"/>
    </row>
    <row r="26" spans="1:7" ht="23.25">
      <c r="A26" s="126"/>
      <c r="B26" s="126"/>
      <c r="C26" s="126"/>
      <c r="D26" s="129"/>
      <c r="E26" s="155"/>
      <c r="F26" s="156"/>
      <c r="G26" s="134"/>
    </row>
    <row r="27" spans="1:7" ht="23.25">
      <c r="A27" s="126"/>
      <c r="B27" s="126"/>
      <c r="C27" s="126"/>
      <c r="D27" s="134"/>
      <c r="E27" s="134"/>
      <c r="F27" s="145"/>
      <c r="G27" s="134"/>
    </row>
    <row r="28" spans="1:7" ht="23.25">
      <c r="A28" s="126"/>
      <c r="B28" s="126"/>
      <c r="C28" s="126"/>
      <c r="D28" s="145"/>
      <c r="E28" s="134"/>
      <c r="F28" s="145"/>
      <c r="G28" s="134"/>
    </row>
    <row r="29" spans="1:7" ht="23.25">
      <c r="A29" s="126"/>
      <c r="B29" s="126"/>
      <c r="C29" s="126"/>
      <c r="D29" s="145"/>
      <c r="E29" s="134"/>
      <c r="F29" s="145"/>
      <c r="G29" s="134"/>
    </row>
    <row r="30" spans="1:7" ht="23.25">
      <c r="A30" s="126"/>
      <c r="B30" s="126"/>
      <c r="C30" s="126"/>
      <c r="D30" s="145"/>
      <c r="E30" s="134"/>
      <c r="F30" s="145"/>
      <c r="G30" s="134"/>
    </row>
    <row r="31" spans="1:7" ht="23.25">
      <c r="A31" s="126"/>
      <c r="B31" s="126"/>
      <c r="C31" s="126"/>
      <c r="D31" s="145"/>
      <c r="E31" s="134"/>
      <c r="F31" s="145"/>
      <c r="G31" s="134"/>
    </row>
    <row r="32" spans="1:7" ht="23.25">
      <c r="A32" s="126"/>
      <c r="B32" s="126"/>
      <c r="C32" s="126"/>
      <c r="D32" s="145"/>
      <c r="E32" s="134"/>
      <c r="F32" s="145"/>
      <c r="G32" s="134"/>
    </row>
    <row r="33" spans="1:7" ht="23.25">
      <c r="A33" s="126"/>
      <c r="B33" s="126"/>
      <c r="C33" s="126"/>
      <c r="D33" s="134"/>
      <c r="E33" s="134"/>
      <c r="F33" s="145"/>
      <c r="G33" s="134"/>
    </row>
    <row r="34" spans="1:7" ht="23.25">
      <c r="A34" s="126"/>
      <c r="B34" s="126"/>
      <c r="C34" s="126"/>
      <c r="D34" s="134"/>
      <c r="E34" s="134"/>
      <c r="F34" s="145"/>
      <c r="G34" s="134"/>
    </row>
    <row r="35" spans="1:7" ht="23.25">
      <c r="A35" s="126"/>
      <c r="B35" s="126"/>
      <c r="C35" s="126"/>
      <c r="D35" s="134"/>
      <c r="E35" s="134"/>
      <c r="F35" s="145"/>
      <c r="G35" s="126"/>
    </row>
    <row r="36" spans="1:7" ht="15">
      <c r="A36" s="126"/>
      <c r="B36" s="126"/>
      <c r="C36" s="126"/>
      <c r="D36" s="126"/>
      <c r="E36" s="126"/>
      <c r="F36" s="127"/>
      <c r="G36" s="126"/>
    </row>
    <row r="37" spans="1:7" ht="15">
      <c r="A37" s="126"/>
      <c r="B37" s="126"/>
      <c r="C37" s="126"/>
      <c r="D37" s="126"/>
      <c r="E37" s="126"/>
      <c r="F37" s="127"/>
      <c r="G37" s="126"/>
    </row>
    <row r="38" spans="1:7" ht="15">
      <c r="A38" s="126"/>
      <c r="B38" s="126"/>
      <c r="C38" s="126"/>
      <c r="D38" s="126"/>
      <c r="E38" s="126"/>
      <c r="F38" s="127"/>
      <c r="G38" s="126"/>
    </row>
    <row r="39" spans="1:7" ht="15">
      <c r="A39" s="126"/>
      <c r="B39" s="126"/>
      <c r="C39" s="126"/>
      <c r="D39" s="126"/>
      <c r="E39" s="126"/>
      <c r="F39" s="127"/>
      <c r="G39" s="126"/>
    </row>
    <row r="40" spans="1:7" ht="15">
      <c r="A40" s="126"/>
      <c r="B40" s="126"/>
      <c r="C40" s="126"/>
      <c r="D40" s="126"/>
      <c r="E40" s="126"/>
      <c r="F40" s="127"/>
      <c r="G40" s="126"/>
    </row>
    <row r="41" spans="1:7" ht="15">
      <c r="A41" s="126"/>
      <c r="B41" s="126"/>
      <c r="C41" s="126"/>
      <c r="D41" s="126"/>
      <c r="E41" s="126"/>
      <c r="F41" s="127"/>
      <c r="G41" s="126"/>
    </row>
    <row r="42" spans="1:7" ht="15">
      <c r="A42" s="126"/>
      <c r="B42" s="126"/>
      <c r="C42" s="126"/>
      <c r="D42" s="126"/>
      <c r="E42" s="126"/>
      <c r="F42" s="127"/>
      <c r="G42" s="126"/>
    </row>
    <row r="43" spans="1:7" ht="15">
      <c r="A43" s="126"/>
      <c r="B43" s="126"/>
      <c r="C43" s="126"/>
      <c r="D43" s="126"/>
      <c r="E43" s="126"/>
      <c r="F43" s="127"/>
      <c r="G43" s="126"/>
    </row>
    <row r="44" spans="1:7" ht="15">
      <c r="A44" s="126"/>
      <c r="B44" s="126"/>
      <c r="C44" s="126"/>
      <c r="D44" s="126"/>
      <c r="E44" s="126"/>
      <c r="F44" s="127"/>
      <c r="G44" s="126"/>
    </row>
    <row r="45" spans="1:7" ht="15">
      <c r="A45" s="126"/>
      <c r="B45" s="126"/>
      <c r="C45" s="126"/>
      <c r="D45" s="126"/>
      <c r="E45" s="126"/>
      <c r="F45" s="127"/>
      <c r="G45" s="126"/>
    </row>
    <row r="46" spans="1:7" ht="15">
      <c r="A46" s="126"/>
      <c r="B46" s="126"/>
      <c r="C46" s="126"/>
      <c r="D46" s="126"/>
      <c r="E46" s="126"/>
      <c r="F46" s="127"/>
      <c r="G46" s="126"/>
    </row>
    <row r="47" spans="1:7" ht="15">
      <c r="A47" s="126"/>
      <c r="B47" s="126"/>
      <c r="C47" s="126"/>
      <c r="D47" s="126"/>
      <c r="E47" s="126"/>
      <c r="F47" s="127"/>
      <c r="G47" s="126"/>
    </row>
    <row r="48" spans="1:7" ht="15">
      <c r="A48" s="126"/>
      <c r="B48" s="126"/>
      <c r="C48" s="126"/>
      <c r="D48" s="126"/>
      <c r="E48" s="126"/>
      <c r="F48" s="127"/>
      <c r="G48" s="126"/>
    </row>
    <row r="49" spans="1:7" ht="15">
      <c r="A49" s="126"/>
      <c r="B49" s="126"/>
      <c r="C49" s="126"/>
      <c r="D49" s="126"/>
      <c r="E49" s="126"/>
      <c r="F49" s="127"/>
      <c r="G49" s="126"/>
    </row>
    <row r="50" spans="1:7" ht="15">
      <c r="A50" s="126"/>
      <c r="B50" s="126"/>
      <c r="C50" s="126"/>
      <c r="D50" s="126"/>
      <c r="E50" s="126"/>
      <c r="F50" s="127"/>
      <c r="G50" s="126"/>
    </row>
    <row r="51" spans="1:7" ht="15">
      <c r="A51" s="126"/>
      <c r="B51" s="126"/>
      <c r="C51" s="126"/>
      <c r="D51" s="126"/>
      <c r="E51" s="126"/>
      <c r="F51" s="127"/>
      <c r="G51" s="126"/>
    </row>
    <row r="52" spans="1:7" ht="15">
      <c r="A52" s="126"/>
      <c r="B52" s="126"/>
      <c r="C52" s="126"/>
      <c r="D52" s="126"/>
      <c r="E52" s="126"/>
      <c r="F52" s="127"/>
      <c r="G52" s="126"/>
    </row>
    <row r="53" spans="1:7" ht="15">
      <c r="A53" s="126"/>
      <c r="B53" s="126"/>
      <c r="C53" s="126"/>
      <c r="D53" s="126"/>
      <c r="E53" s="126"/>
      <c r="F53" s="127"/>
      <c r="G53" s="126"/>
    </row>
    <row r="54" spans="1:7" ht="15">
      <c r="A54" s="126"/>
      <c r="B54" s="126"/>
      <c r="C54" s="126"/>
      <c r="D54" s="126"/>
      <c r="E54" s="126"/>
      <c r="F54" s="127"/>
      <c r="G54" s="126"/>
    </row>
    <row r="55" spans="1:7" ht="15">
      <c r="A55" s="126"/>
      <c r="B55" s="126"/>
      <c r="C55" s="126"/>
      <c r="D55" s="126"/>
      <c r="E55" s="126"/>
      <c r="F55" s="127"/>
      <c r="G55" s="126"/>
    </row>
    <row r="56" spans="1:7" ht="15">
      <c r="A56" s="126"/>
      <c r="B56" s="126"/>
      <c r="C56" s="126"/>
      <c r="D56" s="126"/>
      <c r="E56" s="126"/>
      <c r="F56" s="127"/>
      <c r="G56" s="126"/>
    </row>
    <row r="57" spans="1:7" ht="15">
      <c r="A57" s="126"/>
      <c r="B57" s="126"/>
      <c r="C57" s="126"/>
      <c r="D57" s="126"/>
      <c r="E57" s="126"/>
      <c r="F57" s="127"/>
      <c r="G57" s="126"/>
    </row>
    <row r="58" spans="1:7" ht="15">
      <c r="A58" s="126"/>
      <c r="B58" s="126"/>
      <c r="C58" s="126"/>
      <c r="D58" s="126"/>
      <c r="E58" s="126"/>
      <c r="F58" s="127"/>
      <c r="G58" s="126"/>
    </row>
    <row r="59" spans="1:7" ht="15">
      <c r="A59" s="126"/>
      <c r="B59" s="126"/>
      <c r="C59" s="126"/>
      <c r="D59" s="126"/>
      <c r="E59" s="126"/>
      <c r="F59" s="127"/>
      <c r="G59" s="126"/>
    </row>
    <row r="60" spans="1:7" ht="15">
      <c r="A60" s="126"/>
      <c r="B60" s="126"/>
      <c r="C60" s="126"/>
      <c r="D60" s="126"/>
      <c r="E60" s="126"/>
      <c r="F60" s="127"/>
      <c r="G60" s="126"/>
    </row>
    <row r="61" spans="1:7" ht="15">
      <c r="A61" s="126"/>
      <c r="B61" s="126"/>
      <c r="C61" s="126"/>
      <c r="D61" s="126"/>
      <c r="E61" s="126"/>
      <c r="F61" s="127"/>
      <c r="G61" s="126"/>
    </row>
    <row r="62" spans="1:7" ht="15">
      <c r="A62" s="126"/>
      <c r="B62" s="126"/>
      <c r="C62" s="126"/>
      <c r="D62" s="126"/>
      <c r="E62" s="126"/>
      <c r="F62" s="127"/>
      <c r="G62" s="126"/>
    </row>
    <row r="63" spans="1:7" ht="15">
      <c r="A63" s="126"/>
      <c r="B63" s="126"/>
      <c r="C63" s="126"/>
      <c r="D63" s="126"/>
      <c r="E63" s="126"/>
      <c r="F63" s="127"/>
      <c r="G63" s="126"/>
    </row>
    <row r="64" spans="1:7" ht="15">
      <c r="A64" s="126"/>
      <c r="B64" s="126"/>
      <c r="C64" s="126"/>
      <c r="D64" s="126"/>
      <c r="E64" s="126"/>
      <c r="F64" s="127"/>
      <c r="G64" s="126"/>
    </row>
    <row r="65" spans="1:7" ht="15">
      <c r="A65" s="126"/>
      <c r="B65" s="126"/>
      <c r="C65" s="126"/>
      <c r="D65" s="126"/>
      <c r="E65" s="126"/>
      <c r="F65" s="127"/>
      <c r="G65" s="126"/>
    </row>
    <row r="66" spans="1:7" ht="15">
      <c r="A66" s="126"/>
      <c r="B66" s="126"/>
      <c r="C66" s="126"/>
      <c r="D66" s="126"/>
      <c r="E66" s="126"/>
      <c r="F66" s="127"/>
      <c r="G66" s="126"/>
    </row>
    <row r="67" spans="1:7" ht="15">
      <c r="A67" s="126"/>
      <c r="B67" s="126"/>
      <c r="C67" s="126"/>
      <c r="D67" s="126"/>
      <c r="E67" s="126"/>
      <c r="F67" s="127"/>
      <c r="G67" s="126"/>
    </row>
    <row r="68" spans="1:7" ht="15">
      <c r="A68" s="126"/>
      <c r="B68" s="126"/>
      <c r="C68" s="126"/>
      <c r="D68" s="126"/>
      <c r="E68" s="126"/>
      <c r="F68" s="127"/>
      <c r="G68" s="126"/>
    </row>
    <row r="69" spans="1:7" ht="15">
      <c r="A69" s="126"/>
      <c r="B69" s="126"/>
      <c r="C69" s="126"/>
      <c r="D69" s="126"/>
      <c r="E69" s="126"/>
      <c r="F69" s="127"/>
      <c r="G69" s="126"/>
    </row>
    <row r="70" spans="1:7" ht="15">
      <c r="A70" s="126"/>
      <c r="B70" s="126"/>
      <c r="C70" s="126"/>
      <c r="D70" s="126"/>
      <c r="E70" s="126"/>
      <c r="F70" s="127"/>
      <c r="G70" s="126"/>
    </row>
    <row r="71" spans="1:7" ht="15">
      <c r="A71" s="126"/>
      <c r="B71" s="126"/>
      <c r="C71" s="126"/>
      <c r="D71" s="126"/>
      <c r="E71" s="126"/>
      <c r="F71" s="127"/>
      <c r="G71" s="126"/>
    </row>
    <row r="72" spans="1:7" ht="15">
      <c r="A72" s="161"/>
      <c r="B72" s="162"/>
      <c r="C72" s="160"/>
      <c r="D72" s="126"/>
      <c r="E72" s="126"/>
      <c r="F72" s="127"/>
      <c r="G72" s="126"/>
    </row>
    <row r="73" spans="1:7" ht="15">
      <c r="A73" s="163"/>
      <c r="B73" s="163"/>
      <c r="C73" s="126"/>
      <c r="D73" s="126"/>
      <c r="E73" s="126"/>
      <c r="F73" s="127"/>
      <c r="G73" s="126"/>
    </row>
    <row r="74" spans="1:7" ht="15">
      <c r="A74" s="126"/>
      <c r="B74" s="126"/>
      <c r="C74" s="126"/>
      <c r="D74" s="126"/>
      <c r="E74" s="126"/>
      <c r="F74" s="127"/>
      <c r="G74" s="126"/>
    </row>
    <row r="75" spans="1:7" ht="15">
      <c r="A75" s="126"/>
      <c r="B75" s="126"/>
      <c r="C75" s="126"/>
      <c r="D75" s="126"/>
      <c r="E75" s="126"/>
      <c r="F75" s="127"/>
      <c r="G75" s="126"/>
    </row>
    <row r="76" spans="1:7" ht="15">
      <c r="A76" s="126"/>
      <c r="B76" s="126"/>
      <c r="C76" s="126"/>
      <c r="D76" s="126"/>
      <c r="E76" s="126"/>
      <c r="F76" s="127"/>
      <c r="G76" s="126"/>
    </row>
    <row r="77" spans="1:7" ht="15">
      <c r="A77" s="126"/>
      <c r="B77" s="126"/>
      <c r="C77" s="126"/>
      <c r="D77" s="126"/>
      <c r="E77" s="126"/>
      <c r="F77" s="127"/>
      <c r="G77" s="126"/>
    </row>
    <row r="78" spans="1:7" ht="15">
      <c r="A78" s="126"/>
      <c r="B78" s="126"/>
      <c r="C78" s="126"/>
      <c r="D78" s="126"/>
      <c r="E78" s="126"/>
      <c r="F78" s="127"/>
      <c r="G78" s="126"/>
    </row>
    <row r="79" spans="1:7" ht="15">
      <c r="A79" s="126"/>
      <c r="B79" s="126"/>
      <c r="C79" s="126"/>
      <c r="D79" s="126"/>
      <c r="E79" s="126"/>
      <c r="F79" s="127"/>
      <c r="G79" s="126"/>
    </row>
    <row r="80" spans="1:7" ht="15">
      <c r="A80" s="126"/>
      <c r="B80" s="126"/>
      <c r="C80" s="126"/>
      <c r="D80" s="126"/>
      <c r="E80" s="126"/>
      <c r="F80" s="127"/>
      <c r="G80" s="126"/>
    </row>
    <row r="81" spans="1:7" ht="15">
      <c r="A81" s="126"/>
      <c r="B81" s="126"/>
      <c r="C81" s="126"/>
      <c r="D81" s="126"/>
      <c r="E81" s="126"/>
      <c r="F81" s="127"/>
      <c r="G81" s="160"/>
    </row>
    <row r="82" spans="1:7" ht="15">
      <c r="A82" s="126"/>
      <c r="B82" s="126"/>
      <c r="C82" s="126"/>
      <c r="D82" s="160"/>
      <c r="E82" s="160"/>
      <c r="F82" s="160"/>
      <c r="G82" s="127"/>
    </row>
    <row r="83" spans="1:7" ht="15">
      <c r="A83" s="126"/>
      <c r="B83" s="126"/>
      <c r="C83" s="126"/>
      <c r="D83" s="126"/>
      <c r="E83" s="126"/>
      <c r="F83" s="126"/>
      <c r="G83" s="127"/>
    </row>
    <row r="84" spans="1:7" ht="15">
      <c r="A84" s="126"/>
      <c r="B84" s="126"/>
      <c r="C84" s="126"/>
      <c r="D84" s="126"/>
      <c r="E84" s="126"/>
      <c r="F84" s="126"/>
      <c r="G84" s="127"/>
    </row>
    <row r="85" spans="1:7" ht="15">
      <c r="A85" s="126"/>
      <c r="B85" s="126"/>
      <c r="C85" s="126"/>
      <c r="D85" s="126"/>
      <c r="E85" s="126"/>
      <c r="F85" s="126"/>
      <c r="G85" s="126"/>
    </row>
    <row r="86" spans="1:7" ht="15">
      <c r="A86" s="126"/>
      <c r="B86" s="126"/>
      <c r="C86" s="126"/>
      <c r="D86" s="126"/>
      <c r="E86" s="126"/>
      <c r="F86" s="127"/>
      <c r="G86" s="126"/>
    </row>
    <row r="87" spans="1:7" ht="15">
      <c r="A87" s="126"/>
      <c r="B87" s="126"/>
      <c r="C87" s="126"/>
      <c r="D87" s="126"/>
      <c r="E87" s="126"/>
      <c r="F87" s="127"/>
      <c r="G87" s="126"/>
    </row>
    <row r="88" spans="1:7" ht="15">
      <c r="A88" s="126"/>
      <c r="B88" s="126"/>
      <c r="C88" s="126"/>
      <c r="D88" s="126"/>
      <c r="E88" s="126"/>
      <c r="F88" s="127"/>
      <c r="G88" s="126"/>
    </row>
    <row r="89" spans="1:7" ht="15">
      <c r="A89" s="126"/>
      <c r="B89" s="126"/>
      <c r="C89" s="126"/>
      <c r="D89" s="126"/>
      <c r="E89" s="126"/>
      <c r="F89" s="127"/>
      <c r="G89" s="126"/>
    </row>
    <row r="90" spans="1:7" ht="15">
      <c r="A90" s="126"/>
      <c r="B90" s="126"/>
      <c r="C90" s="126"/>
      <c r="D90" s="126"/>
      <c r="E90" s="126"/>
      <c r="F90" s="127"/>
      <c r="G90" s="126"/>
    </row>
    <row r="91" spans="1:7" ht="15">
      <c r="A91" s="126"/>
      <c r="B91" s="126"/>
      <c r="C91" s="126"/>
      <c r="D91" s="126"/>
      <c r="E91" s="126"/>
      <c r="F91" s="127"/>
      <c r="G91" s="126"/>
    </row>
    <row r="92" spans="1:7" ht="15">
      <c r="A92" s="126"/>
      <c r="B92" s="126"/>
      <c r="C92" s="126"/>
      <c r="D92" s="126"/>
      <c r="E92" s="126"/>
      <c r="F92" s="127"/>
      <c r="G92" s="126"/>
    </row>
    <row r="93" spans="1:7" ht="15">
      <c r="A93" s="126"/>
      <c r="B93" s="126"/>
      <c r="C93" s="126"/>
      <c r="D93" s="126"/>
      <c r="E93" s="126"/>
      <c r="F93" s="127"/>
      <c r="G93" s="126"/>
    </row>
    <row r="94" spans="1:7" ht="15">
      <c r="A94" s="126"/>
      <c r="B94" s="126"/>
      <c r="C94" s="126"/>
      <c r="D94" s="126"/>
      <c r="E94" s="126"/>
      <c r="F94" s="127"/>
      <c r="G94" s="126"/>
    </row>
    <row r="95" spans="1:7" ht="15">
      <c r="A95" s="126"/>
      <c r="B95" s="126"/>
      <c r="C95" s="126"/>
      <c r="D95" s="126"/>
      <c r="E95" s="126"/>
      <c r="F95" s="127"/>
      <c r="G95" s="126"/>
    </row>
    <row r="96" spans="1:7" ht="15">
      <c r="A96" s="126"/>
      <c r="B96" s="126"/>
      <c r="C96" s="126"/>
      <c r="D96" s="126"/>
      <c r="E96" s="126"/>
      <c r="F96" s="127"/>
      <c r="G96" s="126"/>
    </row>
    <row r="97" spans="1:7" ht="15">
      <c r="A97" s="126"/>
      <c r="B97" s="126"/>
      <c r="C97" s="126"/>
      <c r="D97" s="126"/>
      <c r="E97" s="126"/>
      <c r="F97" s="127"/>
      <c r="G97" s="126"/>
    </row>
    <row r="98" spans="1:7" ht="15">
      <c r="A98" s="126"/>
      <c r="B98" s="126"/>
      <c r="C98" s="126"/>
      <c r="D98" s="126"/>
      <c r="E98" s="126"/>
      <c r="F98" s="127"/>
      <c r="G98" s="126"/>
    </row>
    <row r="99" spans="1:7" ht="15">
      <c r="A99" s="126"/>
      <c r="B99" s="126"/>
      <c r="C99" s="126"/>
      <c r="D99" s="126"/>
      <c r="E99" s="126"/>
      <c r="F99" s="127"/>
      <c r="G99" s="126"/>
    </row>
    <row r="100" spans="1:7" ht="15">
      <c r="A100" s="126"/>
      <c r="B100" s="126"/>
      <c r="C100" s="126"/>
      <c r="D100" s="126"/>
      <c r="E100" s="126"/>
      <c r="F100" s="127"/>
      <c r="G100" s="126"/>
    </row>
    <row r="101" spans="1:7" ht="15">
      <c r="A101" s="126"/>
      <c r="B101" s="126"/>
      <c r="C101" s="126"/>
      <c r="D101" s="126"/>
      <c r="E101" s="126"/>
      <c r="F101" s="127"/>
      <c r="G101" s="126"/>
    </row>
    <row r="102" spans="1:7" ht="15">
      <c r="A102" s="126"/>
      <c r="B102" s="126"/>
      <c r="C102" s="126"/>
      <c r="D102" s="126"/>
      <c r="E102" s="126"/>
      <c r="F102" s="127"/>
      <c r="G102" s="126"/>
    </row>
    <row r="103" spans="1:7" ht="15">
      <c r="A103" s="126"/>
      <c r="B103" s="126"/>
      <c r="C103" s="126"/>
      <c r="D103" s="126"/>
      <c r="E103" s="126"/>
      <c r="F103" s="127"/>
      <c r="G103" s="126"/>
    </row>
    <row r="104" spans="1:7" ht="15">
      <c r="A104" s="126"/>
      <c r="B104" s="126"/>
      <c r="C104" s="126"/>
      <c r="D104" s="126"/>
      <c r="E104" s="126"/>
      <c r="F104" s="127"/>
      <c r="G104" s="126"/>
    </row>
    <row r="105" spans="1:7" ht="15">
      <c r="A105" s="126"/>
      <c r="B105" s="126"/>
      <c r="C105" s="126"/>
      <c r="D105" s="126"/>
      <c r="E105" s="126"/>
      <c r="F105" s="127"/>
      <c r="G105" s="126"/>
    </row>
    <row r="106" spans="1:7" ht="15">
      <c r="A106" s="126"/>
      <c r="B106" s="126"/>
      <c r="C106" s="126"/>
      <c r="D106" s="126"/>
      <c r="E106" s="126"/>
      <c r="F106" s="127"/>
      <c r="G106" s="126"/>
    </row>
    <row r="107" spans="1:7" ht="15">
      <c r="A107" s="126"/>
      <c r="B107" s="126"/>
      <c r="C107" s="126"/>
      <c r="D107" s="126"/>
      <c r="E107" s="126"/>
      <c r="F107" s="127"/>
      <c r="G107" s="126"/>
    </row>
    <row r="108" spans="1:7" ht="15">
      <c r="A108" s="126"/>
      <c r="B108" s="126"/>
      <c r="C108" s="126"/>
      <c r="D108" s="126"/>
      <c r="E108" s="126"/>
      <c r="F108" s="127"/>
      <c r="G108" s="126"/>
    </row>
    <row r="109" spans="1:7" ht="15">
      <c r="A109" s="126"/>
      <c r="B109" s="126"/>
      <c r="C109" s="126"/>
      <c r="D109" s="126"/>
      <c r="E109" s="126"/>
      <c r="F109" s="127"/>
      <c r="G109" s="126"/>
    </row>
    <row r="110" spans="1:7" ht="15">
      <c r="A110" s="126"/>
      <c r="B110" s="126"/>
      <c r="C110" s="126"/>
      <c r="D110" s="126"/>
      <c r="E110" s="126"/>
      <c r="F110" s="127"/>
      <c r="G110" s="126"/>
    </row>
    <row r="111" spans="1:7" ht="15">
      <c r="A111" s="126"/>
      <c r="B111" s="126"/>
      <c r="C111" s="126"/>
      <c r="D111" s="126"/>
      <c r="E111" s="126"/>
      <c r="F111" s="127"/>
      <c r="G111" s="126"/>
    </row>
    <row r="112" spans="1:7" ht="15">
      <c r="A112" s="126"/>
      <c r="B112" s="126"/>
      <c r="C112" s="126"/>
      <c r="D112" s="126"/>
      <c r="E112" s="126"/>
      <c r="F112" s="127"/>
      <c r="G112" s="126"/>
    </row>
    <row r="113" spans="1:7" ht="15">
      <c r="A113" s="126"/>
      <c r="B113" s="126"/>
      <c r="C113" s="126"/>
      <c r="D113" s="126"/>
      <c r="E113" s="126"/>
      <c r="F113" s="127"/>
      <c r="G113" s="126"/>
    </row>
    <row r="114" spans="1:7" ht="15">
      <c r="A114" s="126"/>
      <c r="B114" s="126"/>
      <c r="C114" s="126"/>
      <c r="D114" s="126"/>
      <c r="E114" s="126"/>
      <c r="F114" s="127"/>
      <c r="G114" s="126"/>
    </row>
    <row r="115" spans="1:7" ht="15">
      <c r="A115" s="126"/>
      <c r="B115" s="126"/>
      <c r="C115" s="126"/>
      <c r="D115" s="126"/>
      <c r="E115" s="126"/>
      <c r="F115" s="127"/>
      <c r="G115" s="126"/>
    </row>
    <row r="116" spans="1:7" ht="15">
      <c r="A116" s="126"/>
      <c r="B116" s="126"/>
      <c r="C116" s="126"/>
      <c r="D116" s="126"/>
      <c r="E116" s="126"/>
      <c r="F116" s="127"/>
      <c r="G116" s="126"/>
    </row>
    <row r="117" spans="1:7" ht="15">
      <c r="A117" s="126"/>
      <c r="B117" s="126"/>
      <c r="C117" s="126"/>
      <c r="D117" s="126"/>
      <c r="E117" s="126"/>
      <c r="F117" s="127"/>
      <c r="G117" s="126"/>
    </row>
    <row r="118" spans="1:7" ht="15">
      <c r="A118" s="126"/>
      <c r="B118" s="126"/>
      <c r="C118" s="126"/>
      <c r="D118" s="126"/>
      <c r="E118" s="126"/>
      <c r="F118" s="127"/>
      <c r="G118" s="126"/>
    </row>
    <row r="119" spans="1:7" ht="15">
      <c r="A119" s="126"/>
      <c r="B119" s="126"/>
      <c r="C119" s="126"/>
      <c r="D119" s="126"/>
      <c r="E119" s="126"/>
      <c r="F119" s="127"/>
      <c r="G119" s="126"/>
    </row>
    <row r="120" spans="1:7" ht="15">
      <c r="A120" s="126"/>
      <c r="B120" s="126"/>
      <c r="C120" s="126"/>
      <c r="D120" s="126"/>
      <c r="E120" s="126"/>
      <c r="F120" s="127"/>
      <c r="G120" s="126"/>
    </row>
    <row r="121" spans="1:7" ht="15">
      <c r="A121" s="126"/>
      <c r="B121" s="126"/>
      <c r="C121" s="126"/>
      <c r="D121" s="126"/>
      <c r="E121" s="126"/>
      <c r="F121" s="127"/>
      <c r="G121" s="126"/>
    </row>
    <row r="122" spans="1:7" ht="15">
      <c r="A122" s="126"/>
      <c r="B122" s="126"/>
      <c r="C122" s="126"/>
      <c r="D122" s="126"/>
      <c r="E122" s="126"/>
      <c r="F122" s="127"/>
      <c r="G122" s="126"/>
    </row>
    <row r="123" spans="1:7" ht="15">
      <c r="A123" s="126"/>
      <c r="B123" s="126"/>
      <c r="C123" s="126"/>
      <c r="D123" s="126"/>
      <c r="E123" s="126"/>
      <c r="F123" s="127"/>
      <c r="G123" s="126"/>
    </row>
    <row r="124" spans="1:7" ht="15">
      <c r="A124" s="126"/>
      <c r="B124" s="126"/>
      <c r="C124" s="126"/>
      <c r="D124" s="126"/>
      <c r="E124" s="126"/>
      <c r="F124" s="127"/>
      <c r="G124" s="126"/>
    </row>
    <row r="125" spans="1:7" ht="15">
      <c r="A125" s="126"/>
      <c r="B125" s="126"/>
      <c r="C125" s="126"/>
      <c r="D125" s="126"/>
      <c r="E125" s="126"/>
      <c r="F125" s="127"/>
      <c r="G125" s="126"/>
    </row>
    <row r="126" spans="1:7" ht="15">
      <c r="A126" s="126"/>
      <c r="B126" s="126"/>
      <c r="C126" s="126"/>
      <c r="D126" s="126"/>
      <c r="E126" s="126"/>
      <c r="F126" s="127"/>
      <c r="G126" s="126"/>
    </row>
    <row r="127" spans="1:7" ht="15">
      <c r="A127" s="126"/>
      <c r="B127" s="126"/>
      <c r="C127" s="126"/>
      <c r="D127" s="126"/>
      <c r="E127" s="126"/>
      <c r="F127" s="127"/>
      <c r="G127" s="126"/>
    </row>
    <row r="128" spans="1:7" ht="15">
      <c r="A128" s="126"/>
      <c r="B128" s="126"/>
      <c r="C128" s="126"/>
      <c r="D128" s="126"/>
      <c r="E128" s="126"/>
      <c r="F128" s="127"/>
      <c r="G128" s="126"/>
    </row>
    <row r="129" spans="1:7" ht="15">
      <c r="A129" s="126"/>
      <c r="B129" s="126"/>
      <c r="C129" s="126"/>
      <c r="D129" s="126"/>
      <c r="E129" s="126"/>
      <c r="F129" s="127"/>
      <c r="G129" s="126"/>
    </row>
    <row r="130" spans="1:7" ht="15">
      <c r="A130" s="126"/>
      <c r="B130" s="126"/>
      <c r="C130" s="126"/>
      <c r="D130" s="126"/>
      <c r="E130" s="126"/>
      <c r="F130" s="127"/>
      <c r="G130" s="126"/>
    </row>
    <row r="131" spans="1:7" ht="15">
      <c r="A131" s="126"/>
      <c r="B131" s="126"/>
      <c r="C131" s="126"/>
      <c r="D131" s="126"/>
      <c r="E131" s="126"/>
      <c r="F131" s="127"/>
      <c r="G131" s="126"/>
    </row>
    <row r="132" spans="1:7" ht="15">
      <c r="A132" s="126"/>
      <c r="B132" s="126"/>
      <c r="C132" s="126"/>
      <c r="D132" s="126"/>
      <c r="E132" s="126"/>
      <c r="F132" s="127"/>
      <c r="G132" s="126"/>
    </row>
    <row r="133" spans="1:7" ht="15">
      <c r="A133" s="126"/>
      <c r="B133" s="126"/>
      <c r="C133" s="126"/>
      <c r="D133" s="126"/>
      <c r="E133" s="126"/>
      <c r="F133" s="127"/>
      <c r="G133" s="126"/>
    </row>
    <row r="134" spans="1:7" ht="15">
      <c r="A134" s="126"/>
      <c r="B134" s="126"/>
      <c r="C134" s="126"/>
      <c r="D134" s="126"/>
      <c r="E134" s="126"/>
      <c r="F134" s="127"/>
      <c r="G134" s="126"/>
    </row>
    <row r="135" spans="1:7" ht="15">
      <c r="A135" s="126"/>
      <c r="B135" s="126"/>
      <c r="C135" s="126"/>
      <c r="D135" s="126"/>
      <c r="E135" s="126"/>
      <c r="F135" s="127"/>
      <c r="G135" s="126"/>
    </row>
    <row r="136" spans="1:7" ht="15">
      <c r="A136" s="126"/>
      <c r="B136" s="126"/>
      <c r="C136" s="126"/>
      <c r="D136" s="126"/>
      <c r="E136" s="126"/>
      <c r="F136" s="127"/>
      <c r="G136" s="126"/>
    </row>
    <row r="137" spans="1:7" ht="15">
      <c r="A137" s="126"/>
      <c r="B137" s="126"/>
      <c r="C137" s="126"/>
      <c r="D137" s="126"/>
      <c r="E137" s="126"/>
      <c r="F137" s="127"/>
      <c r="G137" s="126"/>
    </row>
    <row r="138" spans="1:7" ht="15">
      <c r="A138" s="126"/>
      <c r="B138" s="126"/>
      <c r="C138" s="126"/>
      <c r="D138" s="126"/>
      <c r="E138" s="126"/>
      <c r="F138" s="127"/>
      <c r="G138" s="126"/>
    </row>
    <row r="139" spans="1:7" ht="15">
      <c r="A139" s="126"/>
      <c r="B139" s="126"/>
      <c r="C139" s="126"/>
      <c r="D139" s="126"/>
      <c r="E139" s="126"/>
      <c r="F139" s="127"/>
      <c r="G139" s="126"/>
    </row>
    <row r="140" spans="1:7" ht="15">
      <c r="A140" s="126"/>
      <c r="B140" s="126"/>
      <c r="C140" s="126"/>
      <c r="D140" s="126"/>
      <c r="E140" s="126"/>
      <c r="F140" s="127"/>
      <c r="G140" s="126"/>
    </row>
    <row r="141" spans="1:7" ht="15">
      <c r="A141" s="126"/>
      <c r="B141" s="126"/>
      <c r="C141" s="126"/>
      <c r="D141" s="126"/>
      <c r="E141" s="126"/>
      <c r="F141" s="127"/>
      <c r="G141" s="126"/>
    </row>
    <row r="142" spans="1:7">
      <c r="A142" s="164"/>
      <c r="B142" s="164"/>
      <c r="C142" s="164"/>
      <c r="D142" s="164"/>
      <c r="E142" s="164"/>
      <c r="F142" s="164"/>
      <c r="G142" s="164"/>
    </row>
    <row r="143" spans="1:7">
      <c r="A143" s="164"/>
      <c r="B143" s="164"/>
      <c r="C143" s="164"/>
      <c r="D143" s="164"/>
      <c r="E143" s="164"/>
      <c r="F143" s="164"/>
      <c r="G143" s="164"/>
    </row>
    <row r="144" spans="1:7">
      <c r="A144" s="164"/>
      <c r="B144" s="164"/>
      <c r="C144" s="164"/>
      <c r="D144" s="164"/>
      <c r="E144" s="164"/>
      <c r="F144" s="164"/>
      <c r="G144" s="164"/>
    </row>
    <row r="145" spans="1:7">
      <c r="A145" s="164"/>
      <c r="B145" s="164"/>
      <c r="C145" s="164"/>
      <c r="D145" s="164"/>
      <c r="E145" s="164"/>
      <c r="F145" s="164"/>
      <c r="G145" s="164"/>
    </row>
    <row r="146" spans="1:7">
      <c r="A146" s="164"/>
      <c r="B146" s="164"/>
      <c r="C146" s="164"/>
      <c r="D146" s="164"/>
      <c r="E146" s="164"/>
      <c r="F146" s="164"/>
      <c r="G146" s="164"/>
    </row>
    <row r="147" spans="1:7">
      <c r="A147" s="164"/>
      <c r="B147" s="164"/>
      <c r="C147" s="164"/>
      <c r="D147" s="164"/>
      <c r="E147" s="164"/>
      <c r="F147" s="164"/>
      <c r="G147" s="164"/>
    </row>
    <row r="148" spans="1:7">
      <c r="A148" s="164"/>
      <c r="B148" s="164"/>
      <c r="C148" s="164"/>
      <c r="D148" s="164"/>
      <c r="E148" s="164"/>
      <c r="F148" s="164"/>
      <c r="G148" s="164"/>
    </row>
    <row r="149" spans="1:7">
      <c r="A149" s="164"/>
      <c r="B149" s="164"/>
      <c r="C149" s="164"/>
      <c r="D149" s="164"/>
      <c r="E149" s="164"/>
      <c r="F149" s="164"/>
      <c r="G149" s="164"/>
    </row>
    <row r="150" spans="1:7">
      <c r="A150" s="164"/>
      <c r="B150" s="164"/>
      <c r="C150" s="164"/>
      <c r="D150" s="164"/>
      <c r="E150" s="164"/>
      <c r="F150" s="164"/>
      <c r="G150" s="164"/>
    </row>
    <row r="151" spans="1:7">
      <c r="A151" s="164"/>
      <c r="B151" s="164"/>
      <c r="C151" s="164"/>
      <c r="D151" s="164"/>
      <c r="E151" s="164"/>
      <c r="F151" s="164"/>
      <c r="G151" s="164"/>
    </row>
    <row r="152" spans="1:7">
      <c r="A152" s="164"/>
      <c r="B152" s="164"/>
      <c r="C152" s="164"/>
      <c r="D152" s="164"/>
      <c r="E152" s="164"/>
      <c r="F152" s="164"/>
      <c r="G152" s="164"/>
    </row>
    <row r="153" spans="1:7" ht="15">
      <c r="A153" s="126"/>
      <c r="B153" s="126"/>
      <c r="C153" s="126"/>
      <c r="D153" s="126"/>
      <c r="E153" s="126"/>
      <c r="F153" s="127"/>
      <c r="G153" s="126"/>
    </row>
    <row r="154" spans="1:7" ht="15">
      <c r="A154" s="126"/>
      <c r="B154" s="126"/>
      <c r="C154" s="126"/>
      <c r="D154" s="126"/>
      <c r="E154" s="126"/>
      <c r="F154" s="127"/>
      <c r="G154" s="126"/>
    </row>
    <row r="155" spans="1:7" ht="15">
      <c r="A155" s="126"/>
      <c r="B155" s="126"/>
      <c r="C155" s="126"/>
      <c r="D155" s="126"/>
      <c r="E155" s="126"/>
      <c r="F155" s="127"/>
      <c r="G155" s="126"/>
    </row>
    <row r="156" spans="1:7" ht="15">
      <c r="A156" s="126"/>
      <c r="B156" s="126"/>
      <c r="C156" s="126"/>
      <c r="D156" s="126"/>
      <c r="E156" s="126"/>
      <c r="F156" s="127"/>
      <c r="G156" s="126"/>
    </row>
    <row r="157" spans="1:7" ht="15">
      <c r="A157" s="126"/>
      <c r="B157" s="126"/>
      <c r="C157" s="126"/>
      <c r="D157" s="126"/>
      <c r="E157" s="126"/>
      <c r="F157" s="127"/>
      <c r="G157" s="126"/>
    </row>
    <row r="158" spans="1:7" ht="15">
      <c r="A158" s="126"/>
      <c r="B158" s="126"/>
      <c r="C158" s="126"/>
      <c r="D158" s="126"/>
      <c r="E158" s="126"/>
      <c r="F158" s="127"/>
      <c r="G158" s="126"/>
    </row>
    <row r="159" spans="1:7" ht="15">
      <c r="A159" s="126"/>
      <c r="B159" s="126"/>
      <c r="C159" s="126"/>
      <c r="D159" s="126"/>
      <c r="E159" s="126"/>
      <c r="F159" s="127"/>
      <c r="G159" s="126"/>
    </row>
    <row r="160" spans="1:7" ht="15">
      <c r="A160" s="126"/>
      <c r="B160" s="126"/>
      <c r="C160" s="126"/>
      <c r="D160" s="126"/>
      <c r="E160" s="126"/>
      <c r="F160" s="127"/>
      <c r="G160" s="126"/>
    </row>
    <row r="161" spans="1:7" ht="15">
      <c r="A161" s="126"/>
      <c r="B161" s="126"/>
      <c r="C161" s="126"/>
      <c r="D161" s="126"/>
      <c r="E161" s="126"/>
      <c r="F161" s="127"/>
      <c r="G161" s="126"/>
    </row>
    <row r="162" spans="1:7" ht="15">
      <c r="A162" s="126"/>
      <c r="B162" s="126"/>
      <c r="C162" s="126"/>
      <c r="D162" s="126"/>
      <c r="E162" s="126"/>
      <c r="F162" s="127"/>
      <c r="G162" s="126"/>
    </row>
    <row r="163" spans="1:7" ht="15">
      <c r="A163" s="126"/>
      <c r="B163" s="126"/>
      <c r="C163" s="126"/>
      <c r="D163" s="126"/>
      <c r="E163" s="126"/>
      <c r="F163" s="127"/>
      <c r="G163" s="126"/>
    </row>
    <row r="164" spans="1:7" ht="15">
      <c r="A164" s="126"/>
      <c r="B164" s="126"/>
      <c r="C164" s="126"/>
      <c r="D164" s="126"/>
      <c r="E164" s="126"/>
      <c r="F164" s="127"/>
      <c r="G164" s="126"/>
    </row>
    <row r="165" spans="1:7" ht="15">
      <c r="A165" s="126"/>
      <c r="B165" s="126"/>
      <c r="C165" s="126"/>
      <c r="D165" s="126"/>
      <c r="E165" s="126"/>
      <c r="F165" s="127"/>
      <c r="G165" s="126"/>
    </row>
    <row r="166" spans="1:7" ht="15">
      <c r="A166" s="126"/>
      <c r="B166" s="126"/>
      <c r="C166" s="126"/>
      <c r="D166" s="126"/>
      <c r="E166" s="126"/>
      <c r="F166" s="127"/>
      <c r="G166" s="126"/>
    </row>
    <row r="167" spans="1:7" ht="15">
      <c r="A167" s="126"/>
      <c r="B167" s="126"/>
      <c r="C167" s="126"/>
      <c r="D167" s="126"/>
      <c r="E167" s="126"/>
      <c r="F167" s="127"/>
      <c r="G167" s="126"/>
    </row>
    <row r="168" spans="1:7" ht="15">
      <c r="A168" s="126"/>
      <c r="B168" s="126"/>
      <c r="C168" s="126"/>
      <c r="D168" s="126"/>
      <c r="E168" s="126"/>
      <c r="F168" s="127"/>
      <c r="G168" s="126"/>
    </row>
    <row r="169" spans="1:7" ht="15">
      <c r="A169" s="126"/>
      <c r="B169" s="126"/>
      <c r="C169" s="126"/>
      <c r="D169" s="126"/>
      <c r="E169" s="126"/>
      <c r="F169" s="127"/>
      <c r="G169" s="126"/>
    </row>
    <row r="170" spans="1:7" ht="15">
      <c r="A170" s="126"/>
      <c r="B170" s="126"/>
      <c r="C170" s="126"/>
      <c r="D170" s="126"/>
      <c r="E170" s="126"/>
      <c r="F170" s="127"/>
      <c r="G170" s="126"/>
    </row>
    <row r="171" spans="1:7" ht="15">
      <c r="A171" s="126"/>
      <c r="B171" s="126"/>
      <c r="C171" s="126"/>
      <c r="D171" s="126"/>
      <c r="E171" s="126"/>
      <c r="F171" s="127"/>
      <c r="G171" s="126"/>
    </row>
    <row r="172" spans="1:7" ht="15">
      <c r="A172" s="126"/>
      <c r="B172" s="126"/>
      <c r="C172" s="126"/>
      <c r="D172" s="126"/>
      <c r="E172" s="126"/>
      <c r="F172" s="127"/>
      <c r="G172" s="126"/>
    </row>
    <row r="173" spans="1:7" ht="15">
      <c r="A173" s="126"/>
      <c r="B173" s="126"/>
      <c r="C173" s="126"/>
      <c r="D173" s="126"/>
      <c r="E173" s="126"/>
      <c r="F173" s="127"/>
      <c r="G173" s="126"/>
    </row>
    <row r="174" spans="1:7" ht="15">
      <c r="A174" s="126"/>
      <c r="B174" s="126"/>
      <c r="C174" s="126"/>
      <c r="D174" s="126"/>
      <c r="E174" s="126"/>
      <c r="F174" s="127"/>
      <c r="G174" s="126"/>
    </row>
    <row r="175" spans="1:7" ht="15">
      <c r="A175" s="126"/>
      <c r="B175" s="126"/>
      <c r="C175" s="126"/>
      <c r="D175" s="126"/>
      <c r="E175" s="126"/>
      <c r="F175" s="127"/>
      <c r="G175" s="126"/>
    </row>
    <row r="176" spans="1:7" ht="15">
      <c r="A176" s="126"/>
      <c r="B176" s="126"/>
      <c r="C176" s="126"/>
      <c r="D176" s="126"/>
      <c r="E176" s="126"/>
      <c r="F176" s="127"/>
      <c r="G176" s="126"/>
    </row>
    <row r="177" spans="1:7" ht="15">
      <c r="A177" s="126"/>
      <c r="B177" s="126"/>
      <c r="C177" s="126"/>
      <c r="D177" s="126"/>
      <c r="E177" s="126"/>
      <c r="F177" s="127"/>
      <c r="G177" s="126"/>
    </row>
    <row r="178" spans="1:7" ht="15">
      <c r="A178" s="126"/>
      <c r="B178" s="126"/>
      <c r="C178" s="126"/>
      <c r="D178" s="126"/>
      <c r="E178" s="126"/>
      <c r="F178" s="127"/>
      <c r="G178" s="126"/>
    </row>
    <row r="179" spans="1:7" ht="15">
      <c r="A179" s="126"/>
      <c r="B179" s="126"/>
      <c r="C179" s="126"/>
      <c r="D179" s="126"/>
      <c r="E179" s="126"/>
      <c r="F179" s="127"/>
      <c r="G179" s="126"/>
    </row>
    <row r="180" spans="1:7" ht="15">
      <c r="A180" s="126"/>
      <c r="B180" s="126"/>
      <c r="C180" s="126"/>
      <c r="D180" s="126"/>
      <c r="E180" s="126"/>
      <c r="F180" s="127"/>
      <c r="G180" s="126"/>
    </row>
    <row r="181" spans="1:7" ht="15">
      <c r="A181" s="126"/>
      <c r="B181" s="126"/>
      <c r="C181" s="126"/>
      <c r="D181" s="126"/>
      <c r="E181" s="126"/>
      <c r="F181" s="127"/>
      <c r="G181" s="126"/>
    </row>
    <row r="182" spans="1:7" ht="15">
      <c r="A182" s="126"/>
      <c r="B182" s="126"/>
      <c r="C182" s="126"/>
      <c r="D182" s="126"/>
      <c r="E182" s="126"/>
      <c r="F182" s="127"/>
      <c r="G182" s="126"/>
    </row>
    <row r="183" spans="1:7" ht="15">
      <c r="A183" s="126"/>
      <c r="B183" s="126"/>
      <c r="C183" s="126"/>
      <c r="D183" s="126"/>
      <c r="E183" s="126"/>
      <c r="F183" s="127"/>
      <c r="G183" s="126"/>
    </row>
    <row r="184" spans="1:7" ht="15">
      <c r="A184" s="126"/>
      <c r="B184" s="126"/>
      <c r="C184" s="126"/>
      <c r="D184" s="126"/>
      <c r="E184" s="126"/>
      <c r="F184" s="127"/>
      <c r="G184" s="126"/>
    </row>
    <row r="185" spans="1:7" ht="15">
      <c r="A185" s="126"/>
      <c r="B185" s="126"/>
      <c r="C185" s="126"/>
      <c r="D185" s="126"/>
      <c r="E185" s="126"/>
      <c r="F185" s="127"/>
      <c r="G185" s="126"/>
    </row>
    <row r="186" spans="1:7" ht="15">
      <c r="A186" s="126"/>
      <c r="B186" s="126"/>
      <c r="C186" s="126"/>
      <c r="D186" s="126"/>
      <c r="E186" s="126"/>
      <c r="F186" s="127"/>
      <c r="G186" s="126"/>
    </row>
    <row r="187" spans="1:7" ht="15">
      <c r="A187" s="126"/>
      <c r="B187" s="126"/>
      <c r="C187" s="126"/>
      <c r="D187" s="126"/>
      <c r="E187" s="126"/>
      <c r="F187" s="127"/>
      <c r="G187" s="126"/>
    </row>
    <row r="188" spans="1:7" ht="15">
      <c r="A188" s="126"/>
      <c r="B188" s="126"/>
      <c r="C188" s="126"/>
      <c r="D188" s="126"/>
      <c r="E188" s="126"/>
      <c r="F188" s="127"/>
      <c r="G188" s="126"/>
    </row>
    <row r="189" spans="1:7" ht="15">
      <c r="A189" s="126"/>
      <c r="B189" s="126"/>
      <c r="C189" s="126"/>
      <c r="D189" s="126"/>
      <c r="E189" s="126"/>
      <c r="F189" s="127"/>
      <c r="G189" s="126"/>
    </row>
    <row r="190" spans="1:7" ht="15">
      <c r="A190" s="126"/>
      <c r="B190" s="126"/>
      <c r="C190" s="126"/>
      <c r="D190" s="126"/>
      <c r="E190" s="126"/>
      <c r="F190" s="127"/>
      <c r="G190" s="126"/>
    </row>
    <row r="191" spans="1:7" ht="15">
      <c r="A191" s="126"/>
      <c r="B191" s="126"/>
      <c r="C191" s="126"/>
      <c r="D191" s="126"/>
      <c r="E191" s="126"/>
      <c r="F191" s="127"/>
      <c r="G191" s="126"/>
    </row>
    <row r="192" spans="1:7" ht="15">
      <c r="A192" s="126"/>
      <c r="B192" s="126"/>
      <c r="C192" s="126"/>
      <c r="D192" s="126"/>
      <c r="E192" s="126"/>
      <c r="F192" s="127"/>
      <c r="G192" s="126"/>
    </row>
    <row r="193" spans="1:7" ht="15">
      <c r="A193" s="126"/>
      <c r="B193" s="126"/>
      <c r="C193" s="126"/>
      <c r="D193" s="126"/>
      <c r="E193" s="126"/>
      <c r="F193" s="127"/>
      <c r="G193" s="126"/>
    </row>
    <row r="194" spans="1:7" ht="15">
      <c r="A194" s="126"/>
      <c r="B194" s="126"/>
      <c r="C194" s="126"/>
      <c r="D194" s="126"/>
      <c r="E194" s="126"/>
      <c r="F194" s="127"/>
      <c r="G194" s="126"/>
    </row>
    <row r="195" spans="1:7" ht="15">
      <c r="A195" s="126"/>
      <c r="B195" s="126"/>
      <c r="C195" s="126"/>
      <c r="D195" s="126"/>
      <c r="E195" s="126"/>
      <c r="F195" s="127"/>
      <c r="G195" s="126"/>
    </row>
    <row r="196" spans="1:7" ht="15">
      <c r="A196" s="126"/>
      <c r="B196" s="126"/>
      <c r="C196" s="126"/>
      <c r="D196" s="126"/>
      <c r="E196" s="126"/>
      <c r="F196" s="127"/>
      <c r="G196" s="126"/>
    </row>
    <row r="197" spans="1:7" ht="15">
      <c r="A197" s="126"/>
      <c r="B197" s="126"/>
      <c r="C197" s="126"/>
      <c r="D197" s="126"/>
      <c r="E197" s="126"/>
      <c r="F197" s="127"/>
      <c r="G197" s="126"/>
    </row>
    <row r="198" spans="1:7" ht="15">
      <c r="A198" s="126"/>
      <c r="B198" s="126"/>
      <c r="C198" s="126"/>
      <c r="D198" s="126"/>
      <c r="E198" s="126"/>
      <c r="F198" s="127"/>
      <c r="G198" s="126"/>
    </row>
    <row r="199" spans="1:7" ht="15">
      <c r="A199" s="126"/>
      <c r="B199" s="126"/>
      <c r="C199" s="126"/>
      <c r="D199" s="126"/>
      <c r="E199" s="126"/>
      <c r="F199" s="127"/>
      <c r="G199" s="126"/>
    </row>
    <row r="200" spans="1:7" ht="15">
      <c r="A200" s="126"/>
      <c r="B200" s="126"/>
      <c r="C200" s="126"/>
      <c r="D200" s="126"/>
      <c r="E200" s="126"/>
      <c r="F200" s="127"/>
      <c r="G200" s="126"/>
    </row>
    <row r="201" spans="1:7" ht="15">
      <c r="A201" s="126"/>
      <c r="B201" s="126"/>
      <c r="C201" s="126"/>
      <c r="D201" s="126"/>
      <c r="E201" s="126"/>
      <c r="F201" s="127"/>
      <c r="G201" s="126"/>
    </row>
    <row r="202" spans="1:7" ht="15">
      <c r="A202" s="126"/>
      <c r="B202" s="126"/>
      <c r="C202" s="126"/>
      <c r="D202" s="126"/>
      <c r="E202" s="126"/>
      <c r="F202" s="127"/>
      <c r="G202" s="126"/>
    </row>
    <row r="203" spans="1:7" ht="15">
      <c r="A203" s="126"/>
      <c r="B203" s="126"/>
      <c r="C203" s="126"/>
      <c r="D203" s="126"/>
      <c r="E203" s="126"/>
      <c r="F203" s="127"/>
      <c r="G203" s="126"/>
    </row>
    <row r="204" spans="1:7" ht="15">
      <c r="A204" s="126"/>
      <c r="B204" s="126"/>
      <c r="C204" s="126"/>
      <c r="D204" s="126"/>
      <c r="E204" s="126"/>
      <c r="F204" s="127"/>
      <c r="G204" s="126"/>
    </row>
    <row r="205" spans="1:7" ht="15">
      <c r="A205" s="126"/>
      <c r="B205" s="126"/>
      <c r="C205" s="126"/>
      <c r="D205" s="126"/>
      <c r="E205" s="126"/>
      <c r="F205" s="127"/>
      <c r="G205" s="126"/>
    </row>
    <row r="206" spans="1:7" ht="15">
      <c r="A206" s="126"/>
      <c r="B206" s="126"/>
      <c r="C206" s="126"/>
      <c r="D206" s="126"/>
      <c r="E206" s="126"/>
      <c r="F206" s="127"/>
      <c r="G206" s="126"/>
    </row>
    <row r="207" spans="1:7" ht="15">
      <c r="A207" s="126"/>
      <c r="B207" s="126"/>
      <c r="C207" s="126"/>
      <c r="D207" s="126"/>
      <c r="E207" s="126"/>
      <c r="F207" s="127"/>
      <c r="G207" s="126"/>
    </row>
    <row r="208" spans="1:7" ht="15">
      <c r="A208" s="126"/>
      <c r="B208" s="126"/>
      <c r="C208" s="126"/>
      <c r="D208" s="126"/>
      <c r="E208" s="126"/>
      <c r="F208" s="127"/>
      <c r="G208" s="126"/>
    </row>
    <row r="209" spans="1:7" ht="15">
      <c r="A209" s="126"/>
      <c r="B209" s="126"/>
      <c r="C209" s="126"/>
      <c r="D209" s="126"/>
      <c r="E209" s="126"/>
      <c r="F209" s="127"/>
      <c r="G209" s="126"/>
    </row>
    <row r="210" spans="1:7" ht="15">
      <c r="A210" s="126"/>
      <c r="B210" s="126"/>
      <c r="C210" s="126"/>
      <c r="D210" s="126"/>
      <c r="E210" s="126"/>
      <c r="F210" s="127"/>
      <c r="G210" s="126"/>
    </row>
    <row r="211" spans="1:7" ht="15">
      <c r="A211" s="126"/>
      <c r="B211" s="126"/>
      <c r="C211" s="126"/>
      <c r="D211" s="126"/>
      <c r="E211" s="126"/>
      <c r="F211" s="127"/>
      <c r="G211" s="126"/>
    </row>
    <row r="212" spans="1:7" ht="15">
      <c r="A212" s="126"/>
      <c r="B212" s="126"/>
      <c r="C212" s="126"/>
      <c r="D212" s="126"/>
      <c r="E212" s="126"/>
      <c r="F212" s="127"/>
      <c r="G212" s="126"/>
    </row>
    <row r="213" spans="1:7" ht="15">
      <c r="A213" s="126"/>
      <c r="B213" s="126"/>
      <c r="C213" s="126"/>
      <c r="D213" s="126"/>
      <c r="E213" s="126"/>
      <c r="F213" s="127"/>
      <c r="G213" s="126"/>
    </row>
    <row r="214" spans="1:7" ht="15">
      <c r="A214" s="126"/>
      <c r="B214" s="126"/>
      <c r="C214" s="126"/>
      <c r="D214" s="126"/>
      <c r="E214" s="126"/>
      <c r="F214" s="127"/>
      <c r="G214" s="126"/>
    </row>
    <row r="215" spans="1:7" ht="15">
      <c r="A215" s="126"/>
      <c r="B215" s="126"/>
      <c r="C215" s="126"/>
      <c r="D215" s="126"/>
      <c r="E215" s="126"/>
      <c r="F215" s="127"/>
      <c r="G215" s="126"/>
    </row>
    <row r="216" spans="1:7" ht="15">
      <c r="A216" s="126"/>
      <c r="B216" s="126"/>
      <c r="C216" s="126"/>
      <c r="D216" s="126"/>
      <c r="E216" s="126"/>
      <c r="F216" s="127"/>
      <c r="G216" s="126"/>
    </row>
    <row r="217" spans="1:7" ht="15">
      <c r="A217" s="126"/>
      <c r="B217" s="126"/>
      <c r="C217" s="126"/>
      <c r="D217" s="126"/>
      <c r="E217" s="126"/>
      <c r="F217" s="127"/>
      <c r="G217" s="126"/>
    </row>
    <row r="218" spans="1:7" ht="15">
      <c r="A218" s="126"/>
      <c r="B218" s="126"/>
      <c r="C218" s="126"/>
      <c r="D218" s="126"/>
      <c r="E218" s="126"/>
      <c r="F218" s="127"/>
      <c r="G218" s="126"/>
    </row>
    <row r="219" spans="1:7" ht="15">
      <c r="A219" s="126"/>
      <c r="B219" s="126"/>
      <c r="C219" s="126"/>
      <c r="D219" s="126"/>
      <c r="E219" s="126"/>
      <c r="F219" s="127"/>
      <c r="G219" s="126"/>
    </row>
    <row r="220" spans="1:7" ht="15">
      <c r="A220" s="126"/>
      <c r="B220" s="126"/>
      <c r="C220" s="126"/>
      <c r="D220" s="126"/>
      <c r="E220" s="126"/>
      <c r="F220" s="127"/>
      <c r="G220" s="126"/>
    </row>
    <row r="221" spans="1:7" ht="15">
      <c r="A221" s="126"/>
      <c r="B221" s="126"/>
      <c r="C221" s="126"/>
      <c r="D221" s="126"/>
      <c r="E221" s="126"/>
      <c r="F221" s="127"/>
      <c r="G221" s="126"/>
    </row>
    <row r="222" spans="1:7" ht="15">
      <c r="A222" s="126"/>
      <c r="B222" s="126"/>
      <c r="C222" s="126"/>
      <c r="D222" s="126"/>
      <c r="E222" s="126"/>
      <c r="F222" s="127"/>
      <c r="G222" s="126"/>
    </row>
    <row r="223" spans="1:7" ht="15">
      <c r="A223" s="126"/>
      <c r="B223" s="126"/>
      <c r="C223" s="126"/>
      <c r="D223" s="126"/>
      <c r="E223" s="126"/>
      <c r="F223" s="127"/>
      <c r="G223" s="126"/>
    </row>
    <row r="224" spans="1:7" ht="15">
      <c r="A224" s="126"/>
      <c r="B224" s="126"/>
      <c r="C224" s="126"/>
      <c r="D224" s="126"/>
      <c r="E224" s="126"/>
      <c r="F224" s="127"/>
      <c r="G224" s="126"/>
    </row>
    <row r="225" spans="1:7" ht="15">
      <c r="A225" s="126"/>
      <c r="B225" s="126"/>
      <c r="C225" s="126"/>
      <c r="D225" s="126"/>
      <c r="E225" s="126"/>
      <c r="F225" s="127"/>
      <c r="G225" s="126"/>
    </row>
    <row r="226" spans="1:7" ht="15">
      <c r="A226" s="126"/>
      <c r="B226" s="126"/>
      <c r="C226" s="126"/>
      <c r="D226" s="126"/>
      <c r="E226" s="126"/>
      <c r="F226" s="127"/>
      <c r="G226" s="126"/>
    </row>
    <row r="227" spans="1:7" ht="15">
      <c r="A227" s="126"/>
      <c r="B227" s="126"/>
      <c r="C227" s="126"/>
      <c r="D227" s="126"/>
      <c r="E227" s="126"/>
      <c r="F227" s="127"/>
      <c r="G227" s="126"/>
    </row>
    <row r="228" spans="1:7" ht="15">
      <c r="A228" s="126"/>
      <c r="B228" s="126"/>
      <c r="C228" s="126"/>
      <c r="D228" s="126"/>
      <c r="E228" s="126"/>
      <c r="F228" s="127"/>
      <c r="G228" s="126"/>
    </row>
    <row r="229" spans="1:7" ht="15">
      <c r="A229" s="126"/>
      <c r="B229" s="126"/>
      <c r="C229" s="126"/>
      <c r="D229" s="126"/>
      <c r="E229" s="126"/>
      <c r="F229" s="127"/>
      <c r="G229" s="126"/>
    </row>
    <row r="230" spans="1:7" ht="15">
      <c r="A230" s="126"/>
      <c r="B230" s="126"/>
      <c r="C230" s="126"/>
      <c r="D230" s="126"/>
      <c r="E230" s="126"/>
      <c r="F230" s="127"/>
      <c r="G230" s="126"/>
    </row>
    <row r="231" spans="1:7" ht="15">
      <c r="A231" s="126"/>
      <c r="B231" s="126"/>
      <c r="C231" s="126"/>
      <c r="D231" s="126"/>
      <c r="E231" s="126"/>
      <c r="F231" s="127"/>
      <c r="G231" s="126"/>
    </row>
    <row r="232" spans="1:7" ht="15">
      <c r="A232" s="126"/>
      <c r="B232" s="126"/>
      <c r="C232" s="126"/>
      <c r="D232" s="126"/>
      <c r="E232" s="126"/>
      <c r="F232" s="127"/>
      <c r="G232" s="126"/>
    </row>
    <row r="233" spans="1:7" ht="15">
      <c r="A233" s="126"/>
      <c r="B233" s="126"/>
      <c r="C233" s="126"/>
      <c r="D233" s="126"/>
      <c r="E233" s="126"/>
      <c r="F233" s="127"/>
      <c r="G233" s="126"/>
    </row>
    <row r="234" spans="1:7" ht="15">
      <c r="A234" s="126"/>
      <c r="B234" s="126"/>
      <c r="C234" s="126"/>
      <c r="D234" s="126"/>
      <c r="E234" s="126"/>
      <c r="F234" s="127"/>
      <c r="G234" s="126"/>
    </row>
    <row r="235" spans="1:7" ht="15">
      <c r="A235" s="126"/>
      <c r="B235" s="126"/>
      <c r="C235" s="126"/>
      <c r="D235" s="126"/>
      <c r="E235" s="126"/>
      <c r="F235" s="127"/>
      <c r="G235" s="126"/>
    </row>
    <row r="236" spans="1:7" ht="15">
      <c r="A236" s="126"/>
      <c r="B236" s="126"/>
      <c r="C236" s="126"/>
      <c r="D236" s="126"/>
      <c r="E236" s="126"/>
      <c r="F236" s="127"/>
      <c r="G236" s="126"/>
    </row>
    <row r="237" spans="1:7" ht="15">
      <c r="A237" s="126"/>
      <c r="B237" s="126"/>
      <c r="C237" s="126"/>
      <c r="D237" s="126"/>
      <c r="E237" s="126"/>
      <c r="F237" s="127"/>
      <c r="G237" s="126"/>
    </row>
    <row r="238" spans="1:7" ht="15">
      <c r="A238" s="126"/>
      <c r="B238" s="126"/>
      <c r="C238" s="126"/>
      <c r="D238" s="126"/>
      <c r="E238" s="126"/>
      <c r="F238" s="127"/>
      <c r="G238" s="126"/>
    </row>
    <row r="239" spans="1:7" ht="15">
      <c r="A239" s="126"/>
      <c r="B239" s="126"/>
      <c r="C239" s="126"/>
      <c r="D239" s="126"/>
      <c r="E239" s="126"/>
      <c r="F239" s="127"/>
      <c r="G239" s="126"/>
    </row>
    <row r="240" spans="1:7" ht="15">
      <c r="A240" s="126"/>
      <c r="B240" s="126"/>
      <c r="C240" s="126"/>
      <c r="D240" s="126"/>
      <c r="E240" s="126"/>
      <c r="F240" s="127"/>
      <c r="G240" s="126"/>
    </row>
    <row r="241" spans="1:7" ht="15">
      <c r="A241" s="126"/>
      <c r="B241" s="126"/>
      <c r="C241" s="126"/>
      <c r="D241" s="126"/>
      <c r="E241" s="126"/>
      <c r="F241" s="127"/>
      <c r="G241" s="126"/>
    </row>
    <row r="242" spans="1:7" ht="15">
      <c r="A242" s="126"/>
      <c r="B242" s="126"/>
      <c r="C242" s="126"/>
      <c r="D242" s="126"/>
      <c r="E242" s="126"/>
      <c r="F242" s="127"/>
      <c r="G242" s="126"/>
    </row>
    <row r="243" spans="1:7" ht="15">
      <c r="A243" s="126"/>
      <c r="B243" s="126"/>
      <c r="C243" s="126"/>
      <c r="D243" s="126"/>
      <c r="E243" s="126"/>
      <c r="F243" s="127"/>
      <c r="G243" s="126"/>
    </row>
    <row r="244" spans="1:7" ht="15">
      <c r="A244" s="126"/>
      <c r="B244" s="126"/>
      <c r="C244" s="126"/>
      <c r="D244" s="126"/>
      <c r="E244" s="126"/>
      <c r="F244" s="127"/>
      <c r="G244" s="126"/>
    </row>
    <row r="245" spans="1:7" ht="15">
      <c r="A245" s="126"/>
      <c r="B245" s="126"/>
      <c r="C245" s="126"/>
      <c r="D245" s="126"/>
      <c r="E245" s="126"/>
      <c r="F245" s="127"/>
      <c r="G245" s="126"/>
    </row>
    <row r="246" spans="1:7" ht="15">
      <c r="A246" s="126"/>
      <c r="B246" s="126"/>
      <c r="C246" s="126"/>
      <c r="D246" s="126"/>
      <c r="E246" s="126"/>
      <c r="F246" s="127"/>
      <c r="G246" s="126"/>
    </row>
    <row r="247" spans="1:7" ht="15">
      <c r="A247" s="126"/>
      <c r="B247" s="126"/>
      <c r="C247" s="126"/>
      <c r="D247" s="126"/>
      <c r="E247" s="126"/>
      <c r="F247" s="127"/>
      <c r="G247" s="126"/>
    </row>
    <row r="248" spans="1:7" ht="15">
      <c r="A248" s="126"/>
      <c r="B248" s="126"/>
      <c r="C248" s="126"/>
      <c r="D248" s="126"/>
      <c r="E248" s="126"/>
      <c r="F248" s="127"/>
      <c r="G248" s="126"/>
    </row>
    <row r="249" spans="1:7" ht="15">
      <c r="A249" s="126"/>
      <c r="B249" s="126"/>
      <c r="C249" s="126"/>
      <c r="D249" s="126"/>
      <c r="E249" s="126"/>
      <c r="F249" s="127"/>
      <c r="G249" s="126"/>
    </row>
    <row r="250" spans="1:7" ht="15">
      <c r="A250" s="126"/>
      <c r="B250" s="126"/>
      <c r="C250" s="126"/>
      <c r="D250" s="126"/>
      <c r="E250" s="126"/>
      <c r="F250" s="127"/>
      <c r="G250" s="126"/>
    </row>
    <row r="251" spans="1:7" ht="15">
      <c r="A251" s="126"/>
      <c r="B251" s="126"/>
      <c r="C251" s="126"/>
      <c r="D251" s="126"/>
      <c r="E251" s="126"/>
      <c r="F251" s="127"/>
      <c r="G251" s="126"/>
    </row>
    <row r="252" spans="1:7" ht="15">
      <c r="A252" s="126"/>
      <c r="B252" s="126"/>
      <c r="C252" s="126"/>
      <c r="D252" s="126"/>
      <c r="E252" s="126"/>
      <c r="F252" s="127"/>
      <c r="G252" s="126"/>
    </row>
    <row r="253" spans="1:7" ht="15">
      <c r="A253" s="126"/>
      <c r="B253" s="126"/>
      <c r="C253" s="126"/>
      <c r="D253" s="126"/>
      <c r="E253" s="126"/>
      <c r="F253" s="127"/>
      <c r="G253" s="126"/>
    </row>
    <row r="254" spans="1:7" ht="15">
      <c r="A254" s="126"/>
      <c r="B254" s="126"/>
      <c r="C254" s="126"/>
      <c r="D254" s="126"/>
      <c r="E254" s="126"/>
      <c r="F254" s="127"/>
      <c r="G254" s="126"/>
    </row>
    <row r="255" spans="1:7" ht="15">
      <c r="A255" s="126"/>
      <c r="B255" s="126"/>
      <c r="C255" s="126"/>
      <c r="D255" s="126"/>
      <c r="E255" s="126"/>
      <c r="F255" s="127"/>
      <c r="G255" s="126"/>
    </row>
    <row r="256" spans="1:7" ht="15">
      <c r="A256" s="126"/>
      <c r="B256" s="126"/>
      <c r="C256" s="126"/>
      <c r="D256" s="126"/>
      <c r="E256" s="126"/>
      <c r="F256" s="127"/>
      <c r="G256" s="126"/>
    </row>
    <row r="257" spans="1:7" ht="15">
      <c r="A257" s="126"/>
      <c r="B257" s="126"/>
      <c r="C257" s="126"/>
      <c r="D257" s="126"/>
      <c r="E257" s="126"/>
      <c r="F257" s="127"/>
      <c r="G257" s="126"/>
    </row>
    <row r="258" spans="1:7" ht="15">
      <c r="A258" s="126"/>
      <c r="B258" s="126"/>
      <c r="C258" s="126"/>
      <c r="D258" s="126"/>
      <c r="E258" s="126"/>
      <c r="F258" s="127"/>
      <c r="G258" s="126"/>
    </row>
    <row r="259" spans="1:7" ht="15">
      <c r="A259" s="126"/>
      <c r="B259" s="126"/>
      <c r="C259" s="126"/>
      <c r="D259" s="126"/>
      <c r="E259" s="126"/>
      <c r="F259" s="127"/>
      <c r="G259" s="126"/>
    </row>
    <row r="260" spans="1:7" ht="15">
      <c r="A260" s="126"/>
      <c r="B260" s="126"/>
      <c r="C260" s="126"/>
      <c r="D260" s="126"/>
      <c r="E260" s="126"/>
      <c r="F260" s="127"/>
      <c r="G260" s="126"/>
    </row>
    <row r="261" spans="1:7" ht="15">
      <c r="A261" s="126"/>
      <c r="B261" s="126"/>
      <c r="C261" s="126"/>
      <c r="D261" s="126"/>
      <c r="E261" s="126"/>
      <c r="F261" s="127"/>
      <c r="G261" s="126"/>
    </row>
    <row r="262" spans="1:7" ht="15">
      <c r="A262" s="126"/>
      <c r="B262" s="126"/>
      <c r="C262" s="126"/>
      <c r="D262" s="126"/>
      <c r="E262" s="126"/>
      <c r="F262" s="127"/>
      <c r="G262" s="126"/>
    </row>
    <row r="263" spans="1:7" ht="15">
      <c r="A263" s="126"/>
      <c r="B263" s="126"/>
      <c r="C263" s="126"/>
      <c r="D263" s="126"/>
      <c r="E263" s="126"/>
      <c r="F263" s="127"/>
      <c r="G263" s="126"/>
    </row>
    <row r="264" spans="1:7" ht="15">
      <c r="A264" s="126"/>
      <c r="B264" s="126"/>
      <c r="C264" s="126"/>
      <c r="D264" s="126"/>
      <c r="E264" s="126"/>
      <c r="F264" s="127"/>
      <c r="G264" s="126"/>
    </row>
    <row r="265" spans="1:7" ht="15">
      <c r="A265" s="126"/>
      <c r="B265" s="126"/>
      <c r="C265" s="126"/>
      <c r="D265" s="126"/>
      <c r="E265" s="126"/>
      <c r="F265" s="127"/>
      <c r="G265" s="126"/>
    </row>
    <row r="266" spans="1:7" ht="15">
      <c r="A266" s="126"/>
      <c r="B266" s="126"/>
      <c r="C266" s="126"/>
      <c r="D266" s="126"/>
      <c r="E266" s="126"/>
      <c r="F266" s="127"/>
      <c r="G266" s="126"/>
    </row>
    <row r="267" spans="1:7" ht="15">
      <c r="A267" s="126"/>
      <c r="B267" s="126"/>
      <c r="C267" s="126"/>
      <c r="D267" s="126"/>
      <c r="E267" s="126"/>
      <c r="F267" s="127"/>
      <c r="G267" s="126"/>
    </row>
    <row r="268" spans="1:7" ht="15">
      <c r="A268" s="126"/>
      <c r="B268" s="126"/>
      <c r="C268" s="126"/>
      <c r="D268" s="126"/>
      <c r="E268" s="126"/>
      <c r="F268" s="127"/>
      <c r="G268" s="126"/>
    </row>
    <row r="269" spans="1:7" ht="15">
      <c r="A269" s="126"/>
      <c r="B269" s="126"/>
      <c r="C269" s="126"/>
      <c r="D269" s="126"/>
      <c r="E269" s="126"/>
      <c r="F269" s="127"/>
      <c r="G269" s="126"/>
    </row>
    <row r="270" spans="1:7" ht="15">
      <c r="A270" s="126"/>
      <c r="B270" s="126"/>
      <c r="C270" s="126"/>
      <c r="D270" s="126"/>
      <c r="E270" s="126"/>
      <c r="F270" s="127"/>
      <c r="G270" s="126"/>
    </row>
    <row r="271" spans="1:7" ht="15">
      <c r="A271" s="126"/>
      <c r="B271" s="126"/>
      <c r="C271" s="126"/>
      <c r="D271" s="126"/>
      <c r="E271" s="126"/>
      <c r="F271" s="127"/>
      <c r="G271" s="126"/>
    </row>
    <row r="272" spans="1:7" ht="15">
      <c r="A272" s="126"/>
      <c r="B272" s="126"/>
      <c r="C272" s="126"/>
      <c r="D272" s="126"/>
      <c r="E272" s="126"/>
      <c r="F272" s="127"/>
      <c r="G272" s="126"/>
    </row>
    <row r="273" spans="1:7" ht="15">
      <c r="A273" s="126"/>
      <c r="B273" s="126"/>
      <c r="C273" s="126"/>
      <c r="D273" s="126"/>
      <c r="E273" s="126"/>
      <c r="F273" s="127"/>
      <c r="G273" s="126"/>
    </row>
    <row r="274" spans="1:7" ht="15">
      <c r="A274" s="126"/>
      <c r="B274" s="126"/>
      <c r="C274" s="126"/>
      <c r="D274" s="126"/>
      <c r="E274" s="126"/>
      <c r="F274" s="127"/>
      <c r="G274" s="126"/>
    </row>
    <row r="275" spans="1:7" ht="15">
      <c r="A275" s="126"/>
      <c r="B275" s="126"/>
      <c r="C275" s="126"/>
      <c r="D275" s="126"/>
      <c r="E275" s="126"/>
      <c r="F275" s="127"/>
      <c r="G275" s="126"/>
    </row>
    <row r="276" spans="1:7" ht="15">
      <c r="A276" s="126"/>
      <c r="B276" s="126"/>
      <c r="C276" s="126"/>
      <c r="D276" s="126"/>
      <c r="E276" s="126"/>
      <c r="F276" s="127"/>
      <c r="G276" s="126"/>
    </row>
    <row r="277" spans="1:7" ht="15">
      <c r="A277" s="126"/>
      <c r="B277" s="126"/>
      <c r="C277" s="126"/>
      <c r="D277" s="126"/>
      <c r="E277" s="126"/>
      <c r="F277" s="127"/>
      <c r="G277" s="126"/>
    </row>
    <row r="278" spans="1:7" ht="15">
      <c r="A278" s="126"/>
      <c r="B278" s="126"/>
      <c r="C278" s="126"/>
      <c r="D278" s="126"/>
      <c r="E278" s="126"/>
      <c r="F278" s="127"/>
      <c r="G278" s="126"/>
    </row>
    <row r="279" spans="1:7" ht="15">
      <c r="A279" s="126"/>
      <c r="B279" s="126"/>
      <c r="C279" s="126"/>
      <c r="D279" s="126"/>
      <c r="E279" s="126"/>
      <c r="F279" s="127"/>
      <c r="G279" s="126"/>
    </row>
    <row r="280" spans="1:7" ht="15">
      <c r="A280" s="126"/>
      <c r="B280" s="126"/>
      <c r="C280" s="126"/>
      <c r="D280" s="126"/>
      <c r="E280" s="126"/>
      <c r="F280" s="127"/>
      <c r="G280" s="126"/>
    </row>
    <row r="281" spans="1:7" ht="15">
      <c r="A281" s="126"/>
      <c r="B281" s="126"/>
      <c r="C281" s="126"/>
      <c r="D281" s="126"/>
      <c r="E281" s="126"/>
      <c r="F281" s="127"/>
      <c r="G281" s="126"/>
    </row>
    <row r="282" spans="1:7" ht="15">
      <c r="A282" s="126"/>
      <c r="B282" s="126"/>
      <c r="C282" s="126"/>
      <c r="D282" s="126"/>
      <c r="E282" s="126"/>
      <c r="F282" s="127"/>
      <c r="G282" s="126"/>
    </row>
    <row r="283" spans="1:7" ht="15">
      <c r="A283" s="126"/>
      <c r="B283" s="126"/>
      <c r="C283" s="126"/>
      <c r="D283" s="126"/>
      <c r="E283" s="126"/>
      <c r="F283" s="127"/>
      <c r="G283" s="126"/>
    </row>
    <row r="284" spans="1:7" ht="15">
      <c r="A284" s="126"/>
      <c r="B284" s="126"/>
      <c r="C284" s="126"/>
      <c r="D284" s="126"/>
      <c r="E284" s="126"/>
      <c r="F284" s="127"/>
      <c r="G284" s="126"/>
    </row>
    <row r="285" spans="1:7" ht="15">
      <c r="A285" s="126"/>
      <c r="B285" s="126"/>
      <c r="C285" s="126"/>
      <c r="D285" s="126"/>
      <c r="E285" s="126"/>
      <c r="F285" s="127"/>
      <c r="G285" s="126"/>
    </row>
    <row r="286" spans="1:7" ht="15">
      <c r="A286" s="126"/>
      <c r="B286" s="126"/>
      <c r="C286" s="126"/>
      <c r="D286" s="126"/>
      <c r="E286" s="126"/>
      <c r="F286" s="127"/>
      <c r="G286" s="126"/>
    </row>
    <row r="287" spans="1:7" ht="15">
      <c r="A287" s="126"/>
      <c r="B287" s="126"/>
      <c r="C287" s="126"/>
      <c r="D287" s="126"/>
      <c r="E287" s="126"/>
      <c r="F287" s="127"/>
      <c r="G287" s="126"/>
    </row>
    <row r="288" spans="1:7" ht="15">
      <c r="A288" s="126"/>
      <c r="B288" s="126"/>
      <c r="C288" s="126"/>
      <c r="D288" s="126"/>
      <c r="E288" s="126"/>
      <c r="F288" s="127"/>
      <c r="G288" s="126"/>
    </row>
    <row r="289" spans="1:7" ht="15">
      <c r="A289" s="126"/>
      <c r="B289" s="126"/>
      <c r="C289" s="126"/>
      <c r="D289" s="126"/>
      <c r="E289" s="126"/>
      <c r="F289" s="127"/>
      <c r="G289" s="126"/>
    </row>
    <row r="290" spans="1:7" ht="15">
      <c r="A290" s="126"/>
      <c r="B290" s="126"/>
      <c r="C290" s="126"/>
      <c r="D290" s="126"/>
      <c r="E290" s="126"/>
      <c r="F290" s="127"/>
      <c r="G290" s="126"/>
    </row>
    <row r="291" spans="1:7" ht="15">
      <c r="A291" s="126"/>
      <c r="B291" s="126"/>
      <c r="C291" s="126"/>
      <c r="D291" s="126"/>
      <c r="E291" s="126"/>
      <c r="F291" s="127"/>
      <c r="G291" s="126"/>
    </row>
    <row r="292" spans="1:7" ht="15">
      <c r="A292" s="126"/>
      <c r="B292" s="126"/>
      <c r="C292" s="126"/>
      <c r="D292" s="126"/>
      <c r="E292" s="126"/>
      <c r="F292" s="127"/>
      <c r="G292" s="126"/>
    </row>
    <row r="293" spans="1:7" ht="15">
      <c r="A293" s="126"/>
      <c r="B293" s="126"/>
      <c r="C293" s="126"/>
      <c r="D293" s="126"/>
      <c r="E293" s="126"/>
      <c r="F293" s="127"/>
      <c r="G293" s="126"/>
    </row>
    <row r="294" spans="1:7" ht="15">
      <c r="A294" s="126"/>
      <c r="B294" s="126"/>
      <c r="C294" s="126"/>
      <c r="D294" s="126"/>
      <c r="E294" s="126"/>
      <c r="F294" s="127"/>
      <c r="G294" s="126"/>
    </row>
    <row r="295" spans="1:7" ht="15">
      <c r="A295" s="126"/>
      <c r="B295" s="126"/>
      <c r="C295" s="126"/>
      <c r="D295" s="126"/>
      <c r="E295" s="126"/>
      <c r="F295" s="127"/>
      <c r="G295" s="126"/>
    </row>
    <row r="296" spans="1:7" ht="15">
      <c r="A296" s="126"/>
      <c r="B296" s="126"/>
      <c r="C296" s="126"/>
      <c r="D296" s="126"/>
      <c r="E296" s="126"/>
      <c r="F296" s="127"/>
      <c r="G296" s="126"/>
    </row>
    <row r="297" spans="1:7" ht="15">
      <c r="A297" s="126"/>
      <c r="B297" s="126"/>
      <c r="C297" s="126"/>
      <c r="D297" s="126"/>
      <c r="E297" s="126"/>
      <c r="F297" s="127"/>
      <c r="G297" s="126"/>
    </row>
    <row r="298" spans="1:7" ht="15">
      <c r="A298" s="126"/>
      <c r="B298" s="126"/>
      <c r="C298" s="126"/>
      <c r="D298" s="126"/>
      <c r="E298" s="126"/>
      <c r="F298" s="127"/>
      <c r="G298" s="126"/>
    </row>
    <row r="299" spans="1:7" ht="15">
      <c r="A299" s="126"/>
      <c r="B299" s="126"/>
      <c r="C299" s="126"/>
      <c r="D299" s="126"/>
      <c r="E299" s="126"/>
      <c r="F299" s="127"/>
      <c r="G299" s="126"/>
    </row>
    <row r="300" spans="1:7" ht="15">
      <c r="A300" s="126"/>
      <c r="B300" s="126"/>
      <c r="C300" s="126"/>
      <c r="D300" s="126"/>
      <c r="E300" s="126"/>
      <c r="F300" s="127"/>
      <c r="G300" s="126"/>
    </row>
    <row r="301" spans="1:7" ht="15">
      <c r="A301" s="126"/>
      <c r="B301" s="126"/>
      <c r="C301" s="126"/>
      <c r="D301" s="126"/>
      <c r="E301" s="126"/>
      <c r="F301" s="127"/>
      <c r="G301" s="126"/>
    </row>
    <row r="302" spans="1:7" ht="15">
      <c r="A302" s="126"/>
      <c r="B302" s="126"/>
      <c r="C302" s="126"/>
      <c r="D302" s="126"/>
      <c r="E302" s="126"/>
      <c r="F302" s="127"/>
      <c r="G302" s="126"/>
    </row>
    <row r="303" spans="1:7" ht="15">
      <c r="A303" s="126"/>
      <c r="B303" s="126"/>
      <c r="C303" s="126"/>
      <c r="D303" s="126"/>
      <c r="E303" s="126"/>
      <c r="F303" s="127"/>
      <c r="G303" s="126"/>
    </row>
    <row r="304" spans="1:7" ht="15">
      <c r="A304" s="126"/>
      <c r="B304" s="126"/>
      <c r="C304" s="126"/>
      <c r="D304" s="126"/>
      <c r="E304" s="126"/>
      <c r="F304" s="127"/>
      <c r="G304" s="126"/>
    </row>
    <row r="305" spans="1:7" ht="15">
      <c r="A305" s="126"/>
      <c r="B305" s="126"/>
      <c r="C305" s="126"/>
      <c r="D305" s="126"/>
      <c r="E305" s="126"/>
      <c r="F305" s="127"/>
      <c r="G305" s="126"/>
    </row>
    <row r="306" spans="1:7" ht="15">
      <c r="A306" s="126"/>
      <c r="B306" s="126"/>
      <c r="C306" s="126"/>
      <c r="D306" s="126"/>
      <c r="E306" s="126"/>
      <c r="F306" s="127"/>
      <c r="G306" s="126"/>
    </row>
    <row r="307" spans="1:7" ht="15">
      <c r="A307" s="126"/>
      <c r="B307" s="126"/>
      <c r="C307" s="126"/>
      <c r="D307" s="126"/>
      <c r="E307" s="126"/>
      <c r="F307" s="127"/>
      <c r="G307" s="126"/>
    </row>
    <row r="308" spans="1:7" ht="15">
      <c r="A308" s="126"/>
      <c r="B308" s="126"/>
      <c r="C308" s="126"/>
      <c r="D308" s="126"/>
      <c r="E308" s="126"/>
      <c r="F308" s="127"/>
      <c r="G308" s="126"/>
    </row>
    <row r="309" spans="1:7" ht="15">
      <c r="A309" s="126"/>
      <c r="B309" s="126"/>
      <c r="C309" s="126"/>
      <c r="D309" s="126"/>
      <c r="E309" s="126"/>
      <c r="F309" s="127"/>
      <c r="G309" s="126"/>
    </row>
    <row r="310" spans="1:7" ht="15">
      <c r="A310" s="126"/>
      <c r="B310" s="126"/>
      <c r="C310" s="126"/>
      <c r="D310" s="126"/>
      <c r="E310" s="126"/>
      <c r="F310" s="127"/>
      <c r="G310" s="126"/>
    </row>
    <row r="311" spans="1:7" ht="15">
      <c r="A311" s="126"/>
      <c r="B311" s="126"/>
      <c r="C311" s="126"/>
      <c r="D311" s="126"/>
      <c r="E311" s="126"/>
      <c r="F311" s="127"/>
      <c r="G311" s="126"/>
    </row>
    <row r="312" spans="1:7" ht="15">
      <c r="A312" s="126"/>
      <c r="B312" s="126"/>
      <c r="C312" s="126"/>
      <c r="D312" s="126"/>
      <c r="E312" s="126"/>
      <c r="F312" s="127"/>
      <c r="G312" s="126"/>
    </row>
    <row r="313" spans="1:7" ht="15">
      <c r="A313" s="126"/>
      <c r="B313" s="126"/>
      <c r="C313" s="126"/>
      <c r="D313" s="126"/>
      <c r="E313" s="126"/>
      <c r="F313" s="127"/>
      <c r="G313" s="126"/>
    </row>
    <row r="314" spans="1:7" ht="15">
      <c r="A314" s="126"/>
      <c r="B314" s="126"/>
      <c r="C314" s="126"/>
      <c r="D314" s="126"/>
      <c r="E314" s="126"/>
      <c r="F314" s="127"/>
      <c r="G314" s="126"/>
    </row>
    <row r="315" spans="1:7" ht="15">
      <c r="A315" s="126"/>
      <c r="B315" s="126"/>
      <c r="C315" s="126"/>
      <c r="D315" s="126"/>
      <c r="E315" s="126"/>
      <c r="F315" s="127"/>
      <c r="G315" s="126"/>
    </row>
    <row r="316" spans="1:7" ht="15">
      <c r="A316" s="126"/>
      <c r="B316" s="126"/>
      <c r="C316" s="126"/>
      <c r="D316" s="126"/>
      <c r="E316" s="126"/>
      <c r="F316" s="127"/>
      <c r="G316" s="126"/>
    </row>
    <row r="317" spans="1:7" ht="15">
      <c r="A317" s="126"/>
      <c r="B317" s="126"/>
      <c r="C317" s="126"/>
      <c r="D317" s="126"/>
      <c r="E317" s="126"/>
      <c r="F317" s="127"/>
      <c r="G317" s="126"/>
    </row>
    <row r="318" spans="1:7" ht="15">
      <c r="A318" s="126"/>
      <c r="B318" s="126"/>
      <c r="C318" s="126"/>
      <c r="D318" s="126"/>
      <c r="E318" s="126"/>
      <c r="F318" s="127"/>
      <c r="G318" s="126"/>
    </row>
    <row r="319" spans="1:7" ht="15">
      <c r="A319" s="126"/>
      <c r="B319" s="126"/>
      <c r="C319" s="126"/>
      <c r="D319" s="126"/>
      <c r="E319" s="126"/>
      <c r="F319" s="127"/>
      <c r="G319" s="126"/>
    </row>
    <row r="320" spans="1:7" ht="15">
      <c r="A320" s="126"/>
      <c r="B320" s="126"/>
      <c r="C320" s="126"/>
      <c r="D320" s="126"/>
      <c r="E320" s="126"/>
      <c r="F320" s="127"/>
      <c r="G320" s="126"/>
    </row>
    <row r="321" spans="1:7" ht="15">
      <c r="A321" s="126"/>
      <c r="B321" s="126"/>
      <c r="C321" s="126"/>
      <c r="D321" s="126"/>
      <c r="E321" s="126"/>
      <c r="F321" s="127"/>
      <c r="G321" s="126"/>
    </row>
    <row r="322" spans="1:7" ht="15">
      <c r="A322" s="126"/>
      <c r="B322" s="126"/>
      <c r="C322" s="126"/>
      <c r="D322" s="126"/>
      <c r="E322" s="126"/>
      <c r="F322" s="127"/>
      <c r="G322" s="126"/>
    </row>
    <row r="323" spans="1:7" ht="15">
      <c r="A323" s="126"/>
      <c r="B323" s="126"/>
      <c r="C323" s="126"/>
      <c r="D323" s="126"/>
      <c r="E323" s="126"/>
      <c r="F323" s="127"/>
      <c r="G323" s="126"/>
    </row>
    <row r="324" spans="1:7" ht="15">
      <c r="A324" s="126"/>
      <c r="B324" s="126"/>
      <c r="C324" s="126"/>
      <c r="D324" s="126"/>
      <c r="E324" s="126"/>
      <c r="F324" s="127"/>
      <c r="G324" s="126"/>
    </row>
    <row r="325" spans="1:7" ht="15">
      <c r="A325" s="126"/>
      <c r="B325" s="126"/>
      <c r="C325" s="126"/>
      <c r="D325" s="126"/>
      <c r="E325" s="126"/>
      <c r="F325" s="127"/>
      <c r="G325" s="126"/>
    </row>
    <row r="326" spans="1:7" ht="15">
      <c r="A326" s="126"/>
      <c r="B326" s="126"/>
      <c r="C326" s="126"/>
      <c r="D326" s="126"/>
      <c r="E326" s="126"/>
      <c r="F326" s="127"/>
      <c r="G326" s="126"/>
    </row>
    <row r="327" spans="1:7" ht="15">
      <c r="A327" s="126"/>
      <c r="B327" s="126"/>
      <c r="C327" s="126"/>
      <c r="D327" s="126"/>
      <c r="E327" s="126"/>
      <c r="F327" s="127"/>
      <c r="G327" s="126"/>
    </row>
    <row r="328" spans="1:7" ht="15">
      <c r="A328" s="126"/>
      <c r="B328" s="126"/>
      <c r="C328" s="126"/>
      <c r="D328" s="126"/>
      <c r="E328" s="126"/>
      <c r="F328" s="127"/>
      <c r="G328" s="126"/>
    </row>
    <row r="329" spans="1:7" ht="15">
      <c r="A329" s="126"/>
      <c r="B329" s="126"/>
      <c r="C329" s="126"/>
      <c r="D329" s="126"/>
      <c r="E329" s="126"/>
      <c r="F329" s="127"/>
      <c r="G329" s="126"/>
    </row>
    <row r="330" spans="1:7" ht="15">
      <c r="A330" s="126"/>
      <c r="B330" s="126"/>
      <c r="C330" s="126"/>
      <c r="D330" s="126"/>
      <c r="E330" s="126"/>
      <c r="F330" s="127"/>
      <c r="G330" s="126"/>
    </row>
    <row r="331" spans="1:7" ht="15">
      <c r="A331" s="126"/>
      <c r="B331" s="126"/>
      <c r="C331" s="126"/>
      <c r="D331" s="126"/>
      <c r="E331" s="126"/>
      <c r="F331" s="127"/>
      <c r="G331" s="126"/>
    </row>
    <row r="332" spans="1:7" ht="15">
      <c r="A332" s="126"/>
      <c r="B332" s="126"/>
      <c r="C332" s="126"/>
      <c r="D332" s="126"/>
      <c r="E332" s="126"/>
      <c r="F332" s="127"/>
      <c r="G332" s="126"/>
    </row>
    <row r="333" spans="1:7" ht="15">
      <c r="A333" s="126"/>
      <c r="B333" s="126"/>
      <c r="C333" s="126"/>
      <c r="D333" s="126"/>
      <c r="E333" s="126"/>
      <c r="F333" s="127"/>
      <c r="G333" s="126"/>
    </row>
    <row r="334" spans="1:7" ht="15">
      <c r="A334" s="126"/>
      <c r="B334" s="126"/>
      <c r="C334" s="126"/>
      <c r="D334" s="126"/>
      <c r="E334" s="126"/>
      <c r="F334" s="127"/>
      <c r="G334" s="126"/>
    </row>
    <row r="335" spans="1:7" ht="15">
      <c r="A335" s="126"/>
      <c r="B335" s="126"/>
      <c r="C335" s="126"/>
      <c r="D335" s="126"/>
      <c r="E335" s="126"/>
      <c r="F335" s="127"/>
      <c r="G335" s="126"/>
    </row>
    <row r="336" spans="1:7" ht="15">
      <c r="A336" s="126"/>
      <c r="B336" s="126"/>
      <c r="C336" s="126"/>
      <c r="D336" s="126"/>
      <c r="E336" s="126"/>
      <c r="F336" s="127"/>
      <c r="G336" s="126"/>
    </row>
    <row r="337" spans="1:7" ht="15">
      <c r="A337" s="126"/>
      <c r="B337" s="126"/>
      <c r="C337" s="126"/>
      <c r="D337" s="126"/>
      <c r="E337" s="126"/>
      <c r="F337" s="127"/>
      <c r="G337" s="126"/>
    </row>
    <row r="338" spans="1:7" ht="15">
      <c r="A338" s="126"/>
      <c r="B338" s="126"/>
      <c r="C338" s="126"/>
      <c r="D338" s="126"/>
      <c r="E338" s="126"/>
      <c r="F338" s="127"/>
      <c r="G338" s="126"/>
    </row>
    <row r="339" spans="1:7" ht="15">
      <c r="A339" s="126"/>
      <c r="B339" s="126"/>
      <c r="C339" s="126"/>
      <c r="D339" s="126"/>
      <c r="E339" s="126"/>
      <c r="F339" s="127"/>
      <c r="G339" s="126"/>
    </row>
    <row r="340" spans="1:7" ht="15">
      <c r="A340" s="126"/>
      <c r="B340" s="126"/>
      <c r="C340" s="126"/>
      <c r="D340" s="126"/>
      <c r="E340" s="126"/>
      <c r="F340" s="127"/>
      <c r="G340" s="126"/>
    </row>
    <row r="341" spans="1:7" ht="15">
      <c r="A341" s="126"/>
      <c r="B341" s="126"/>
      <c r="C341" s="126"/>
      <c r="D341" s="126"/>
      <c r="E341" s="126"/>
      <c r="F341" s="127"/>
      <c r="G341" s="126"/>
    </row>
    <row r="342" spans="1:7" ht="15">
      <c r="A342" s="126"/>
      <c r="B342" s="126"/>
      <c r="C342" s="126"/>
      <c r="D342" s="126"/>
      <c r="E342" s="126"/>
      <c r="F342" s="127"/>
      <c r="G342" s="126"/>
    </row>
    <row r="343" spans="1:7" ht="15">
      <c r="A343" s="126"/>
      <c r="B343" s="126"/>
      <c r="C343" s="126"/>
      <c r="D343" s="126"/>
      <c r="E343" s="126"/>
      <c r="F343" s="127"/>
      <c r="G343" s="126"/>
    </row>
    <row r="344" spans="1:7" ht="15">
      <c r="A344" s="126"/>
      <c r="B344" s="126"/>
      <c r="C344" s="126"/>
      <c r="D344" s="126"/>
      <c r="E344" s="126"/>
      <c r="F344" s="127"/>
      <c r="G344" s="126"/>
    </row>
    <row r="345" spans="1:7" ht="15">
      <c r="A345" s="126"/>
      <c r="B345" s="126"/>
      <c r="C345" s="126"/>
      <c r="D345" s="126"/>
      <c r="E345" s="126"/>
      <c r="F345" s="127"/>
      <c r="G345" s="126"/>
    </row>
    <row r="346" spans="1:7" ht="15">
      <c r="A346" s="126"/>
      <c r="B346" s="126"/>
      <c r="C346" s="126"/>
      <c r="D346" s="126"/>
      <c r="E346" s="126"/>
      <c r="F346" s="127"/>
      <c r="G346" s="126"/>
    </row>
    <row r="347" spans="1:7" ht="15">
      <c r="A347" s="126"/>
      <c r="B347" s="126"/>
      <c r="C347" s="126"/>
      <c r="D347" s="126"/>
      <c r="E347" s="126"/>
      <c r="F347" s="127"/>
      <c r="G347" s="126"/>
    </row>
    <row r="348" spans="1:7" ht="15">
      <c r="A348" s="126"/>
      <c r="B348" s="126"/>
      <c r="C348" s="126"/>
      <c r="D348" s="126"/>
      <c r="E348" s="126"/>
      <c r="F348" s="127"/>
      <c r="G348" s="126"/>
    </row>
    <row r="349" spans="1:7" ht="15">
      <c r="A349" s="126"/>
      <c r="B349" s="126"/>
      <c r="C349" s="126"/>
      <c r="D349" s="126"/>
      <c r="E349" s="126"/>
      <c r="F349" s="127"/>
      <c r="G349" s="126"/>
    </row>
    <row r="350" spans="1:7" ht="15">
      <c r="A350" s="126"/>
      <c r="B350" s="126"/>
      <c r="C350" s="126"/>
      <c r="D350" s="126"/>
      <c r="E350" s="126"/>
      <c r="F350" s="127"/>
      <c r="G350" s="126"/>
    </row>
    <row r="351" spans="1:7" ht="15">
      <c r="A351" s="126"/>
      <c r="B351" s="126"/>
      <c r="C351" s="126"/>
      <c r="D351" s="126"/>
      <c r="E351" s="126"/>
      <c r="F351" s="127"/>
      <c r="G351" s="126"/>
    </row>
    <row r="352" spans="1:7" ht="15">
      <c r="A352" s="126"/>
      <c r="B352" s="126"/>
      <c r="C352" s="126"/>
      <c r="D352" s="126"/>
      <c r="E352" s="126"/>
      <c r="F352" s="127"/>
      <c r="G352" s="126"/>
    </row>
    <row r="353" spans="1:7" ht="15">
      <c r="A353" s="126"/>
      <c r="B353" s="126"/>
      <c r="C353" s="126"/>
      <c r="D353" s="126"/>
      <c r="E353" s="126"/>
      <c r="F353" s="127"/>
      <c r="G353" s="126"/>
    </row>
    <row r="354" spans="1:7" ht="15">
      <c r="A354" s="126"/>
      <c r="B354" s="126"/>
      <c r="C354" s="126"/>
      <c r="D354" s="126"/>
      <c r="E354" s="126"/>
      <c r="F354" s="127"/>
      <c r="G354" s="126"/>
    </row>
    <row r="355" spans="1:7" ht="15">
      <c r="A355" s="126"/>
      <c r="B355" s="126"/>
      <c r="C355" s="126"/>
      <c r="D355" s="126"/>
      <c r="E355" s="126"/>
      <c r="F355" s="127"/>
      <c r="G355" s="126"/>
    </row>
    <row r="356" spans="1:7" ht="15">
      <c r="A356" s="126"/>
      <c r="B356" s="126"/>
      <c r="C356" s="126"/>
      <c r="D356" s="126"/>
      <c r="E356" s="126"/>
      <c r="F356" s="127"/>
      <c r="G356" s="126"/>
    </row>
    <row r="357" spans="1:7" ht="15">
      <c r="A357" s="126"/>
      <c r="B357" s="126"/>
      <c r="C357" s="126"/>
      <c r="D357" s="126"/>
      <c r="E357" s="126"/>
      <c r="F357" s="127"/>
      <c r="G357" s="126"/>
    </row>
    <row r="358" spans="1:7" ht="15">
      <c r="A358" s="126"/>
      <c r="B358" s="126"/>
      <c r="C358" s="126"/>
      <c r="D358" s="126"/>
      <c r="E358" s="126"/>
      <c r="F358" s="127"/>
      <c r="G358" s="126"/>
    </row>
    <row r="359" spans="1:7" ht="15">
      <c r="A359" s="126"/>
      <c r="B359" s="126"/>
      <c r="C359" s="126"/>
      <c r="D359" s="126"/>
      <c r="E359" s="126"/>
      <c r="F359" s="127"/>
      <c r="G359" s="126"/>
    </row>
    <row r="360" spans="1:7" ht="15">
      <c r="A360" s="126"/>
      <c r="B360" s="126"/>
      <c r="C360" s="126"/>
      <c r="D360" s="126"/>
      <c r="E360" s="126"/>
      <c r="F360" s="127"/>
      <c r="G360" s="126"/>
    </row>
    <row r="361" spans="1:7" ht="15">
      <c r="A361" s="126"/>
      <c r="B361" s="126"/>
      <c r="C361" s="126"/>
      <c r="D361" s="126"/>
      <c r="E361" s="126"/>
      <c r="F361" s="127"/>
      <c r="G361" s="126"/>
    </row>
    <row r="362" spans="1:7" ht="15">
      <c r="A362" s="126"/>
      <c r="B362" s="126"/>
      <c r="C362" s="126"/>
      <c r="D362" s="126"/>
      <c r="E362" s="126"/>
      <c r="F362" s="127"/>
      <c r="G362" s="126"/>
    </row>
    <row r="363" spans="1:7" ht="15">
      <c r="A363" s="126"/>
      <c r="B363" s="126"/>
      <c r="C363" s="126"/>
      <c r="D363" s="126"/>
      <c r="E363" s="126"/>
      <c r="F363" s="127"/>
      <c r="G363" s="126"/>
    </row>
    <row r="364" spans="1:7" ht="15">
      <c r="A364" s="126"/>
      <c r="B364" s="126"/>
      <c r="C364" s="126"/>
      <c r="D364" s="126"/>
      <c r="E364" s="126"/>
      <c r="F364" s="127"/>
      <c r="G364" s="126"/>
    </row>
    <row r="365" spans="1:7" ht="15">
      <c r="A365" s="126"/>
      <c r="B365" s="126"/>
      <c r="C365" s="126"/>
      <c r="D365" s="126"/>
      <c r="E365" s="126"/>
      <c r="F365" s="127"/>
      <c r="G365" s="126"/>
    </row>
    <row r="366" spans="1:7" ht="15">
      <c r="A366" s="126"/>
      <c r="B366" s="126"/>
      <c r="C366" s="126"/>
      <c r="D366" s="126"/>
      <c r="E366" s="126"/>
      <c r="F366" s="127"/>
      <c r="G366" s="126"/>
    </row>
    <row r="367" spans="1:7" ht="15">
      <c r="A367" s="126"/>
      <c r="B367" s="126"/>
      <c r="C367" s="126"/>
      <c r="D367" s="126"/>
      <c r="E367" s="126"/>
      <c r="F367" s="127"/>
      <c r="G367" s="126"/>
    </row>
    <row r="368" spans="1:7" ht="15">
      <c r="A368" s="126"/>
      <c r="B368" s="126"/>
      <c r="C368" s="126"/>
      <c r="D368" s="126"/>
      <c r="E368" s="126"/>
      <c r="F368" s="127"/>
      <c r="G368" s="126"/>
    </row>
    <row r="369" spans="1:7" ht="15">
      <c r="A369" s="126"/>
      <c r="B369" s="126"/>
      <c r="C369" s="126"/>
      <c r="D369" s="126"/>
      <c r="E369" s="126"/>
      <c r="F369" s="127"/>
      <c r="G369" s="126"/>
    </row>
    <row r="370" spans="1:7" ht="15">
      <c r="A370" s="126"/>
      <c r="B370" s="126"/>
      <c r="C370" s="126"/>
      <c r="D370" s="126"/>
      <c r="E370" s="126"/>
      <c r="F370" s="127"/>
      <c r="G370" s="126"/>
    </row>
    <row r="371" spans="1:7" ht="15">
      <c r="A371" s="126"/>
      <c r="B371" s="126"/>
      <c r="C371" s="126"/>
      <c r="D371" s="126"/>
      <c r="E371" s="126"/>
      <c r="F371" s="127"/>
      <c r="G371" s="126"/>
    </row>
    <row r="372" spans="1:7" ht="15">
      <c r="A372" s="126"/>
      <c r="B372" s="126"/>
      <c r="C372" s="126"/>
      <c r="D372" s="126"/>
      <c r="E372" s="126"/>
      <c r="F372" s="127"/>
      <c r="G372" s="126"/>
    </row>
    <row r="373" spans="1:7" ht="15">
      <c r="A373" s="126"/>
      <c r="B373" s="126"/>
      <c r="C373" s="126"/>
      <c r="D373" s="126"/>
      <c r="E373" s="126"/>
      <c r="F373" s="127"/>
      <c r="G373" s="126"/>
    </row>
    <row r="374" spans="1:7" ht="15">
      <c r="A374" s="126"/>
      <c r="B374" s="126"/>
      <c r="C374" s="126"/>
      <c r="D374" s="126"/>
      <c r="E374" s="126"/>
      <c r="F374" s="127"/>
      <c r="G374" s="126"/>
    </row>
    <row r="375" spans="1:7" ht="15">
      <c r="A375" s="126"/>
      <c r="B375" s="126"/>
      <c r="C375" s="126"/>
      <c r="D375" s="126"/>
      <c r="E375" s="126"/>
      <c r="F375" s="127"/>
      <c r="G375" s="126"/>
    </row>
    <row r="376" spans="1:7" ht="15">
      <c r="A376" s="126"/>
      <c r="B376" s="126"/>
      <c r="C376" s="126"/>
      <c r="D376" s="126"/>
      <c r="E376" s="126"/>
      <c r="F376" s="127"/>
      <c r="G376" s="126"/>
    </row>
    <row r="377" spans="1:7" ht="15">
      <c r="A377" s="126"/>
      <c r="B377" s="126"/>
      <c r="C377" s="126"/>
      <c r="D377" s="126"/>
      <c r="E377" s="126"/>
      <c r="F377" s="127"/>
      <c r="G377" s="126"/>
    </row>
    <row r="378" spans="1:7" ht="15">
      <c r="A378" s="126"/>
      <c r="B378" s="126"/>
      <c r="C378" s="126"/>
      <c r="D378" s="126"/>
      <c r="E378" s="126"/>
      <c r="F378" s="127"/>
      <c r="G378" s="126"/>
    </row>
    <row r="379" spans="1:7" ht="15">
      <c r="A379" s="126"/>
      <c r="B379" s="126"/>
      <c r="C379" s="126"/>
      <c r="D379" s="126"/>
      <c r="E379" s="126"/>
      <c r="F379" s="127"/>
      <c r="G379" s="126"/>
    </row>
  </sheetData>
  <sheetProtection algorithmName="SHA-512" hashValue="+f1wT/01tVe1z7TQQMXouJxaeykD5M85jcE2DFJoWd1+GFEWx5hdLMMp+iS349HLfsiz1T+SuO/sk6TaE60Isw==" saltValue="yF6r3nTUWLBlMvi/60E0dA==" spinCount="100000" sheet="1" objects="1" scenarios="1" selectLockedCells="1"/>
  <mergeCells count="10">
    <mergeCell ref="A12:B12"/>
    <mergeCell ref="E13:F13"/>
    <mergeCell ref="D14:F16"/>
    <mergeCell ref="A14:B14"/>
    <mergeCell ref="A1:G1"/>
    <mergeCell ref="A3:B3"/>
    <mergeCell ref="D4:F4"/>
    <mergeCell ref="D5:F5"/>
    <mergeCell ref="A8:B8"/>
    <mergeCell ref="D10:E10"/>
  </mergeCells>
  <conditionalFormatting sqref="B9:B11">
    <cfRule type="expression" dxfId="97" priority="4">
      <formula>IF(OR($B$6="พร้อมดื่ม",$B$6="กึ่งแข็งตัว"),1)</formula>
    </cfRule>
  </conditionalFormatting>
  <conditionalFormatting sqref="B13">
    <cfRule type="expression" dxfId="96" priority="2">
      <formula>IF(OR($B$18=2,$B$18=3),1)</formula>
    </cfRule>
  </conditionalFormatting>
  <conditionalFormatting sqref="B15">
    <cfRule type="expression" dxfId="95" priority="3">
      <formula>IF($B$18=3,1)</formula>
    </cfRule>
  </conditionalFormatting>
  <conditionalFormatting sqref="B16">
    <cfRule type="expression" dxfId="94" priority="1">
      <formula>IF($B$19=1,1)</formula>
    </cfRule>
  </conditionalFormatting>
  <conditionalFormatting sqref="E13">
    <cfRule type="containsText" dxfId="93" priority="7" operator="containsText" text="ไม่">
      <formula>NOT(ISERROR(SEARCH(("ไม่"),(E13))))</formula>
    </cfRule>
    <cfRule type="containsText" dxfId="92" priority="8" operator="containsText" text="ผ่าน">
      <formula>NOT(ISERROR(SEARCH(("ผ่าน"),(E13))))</formula>
    </cfRule>
  </conditionalFormatting>
  <conditionalFormatting sqref="F6 F8:F9 F11:F12">
    <cfRule type="expression" dxfId="91" priority="10">
      <formula>IF(F6="",1)</formula>
    </cfRule>
  </conditionalFormatting>
  <conditionalFormatting sqref="F6:F12">
    <cfRule type="containsText" dxfId="90" priority="5" operator="containsText" text="ไม่">
      <formula>NOT(ISERROR(SEARCH(("ไม่"),(F6))))</formula>
    </cfRule>
    <cfRule type="containsText" dxfId="89" priority="6" operator="containsText" text="ผ่าน">
      <formula>NOT(ISERROR(SEARCH(("ผ่าน"),(F6))))</formula>
    </cfRule>
  </conditionalFormatting>
  <dataValidations count="3">
    <dataValidation type="list" allowBlank="1" showInputMessage="1" showErrorMessage="1" sqref="B5" xr:uid="{B9724270-B9E4-486F-85C4-38E1B8622DC0}">
      <formula1>"1.นมสด นมรสธรรมชาติ นมจืด,2.นมปรุงแต่ง ผลิตภัณฑ์ของนม,3.นมเปรี้ยว"</formula1>
    </dataValidation>
    <dataValidation type="list" allowBlank="1" showInputMessage="1" showErrorMessage="1" sqref="B6" xr:uid="{BEA5C258-C8B6-45A3-976A-D0849F82B3F4}">
      <formula1>"พร้อมดื่ม, ผง, กึ่งแข็งตัว"</formula1>
    </dataValidation>
    <dataValidation type="list" allowBlank="1" showInputMessage="1" showErrorMessage="1" sqref="B13" xr:uid="{8C679DDE-3D6F-4E0C-A8DC-2305793E34F7}">
      <formula1>"ไม่มีในสูตร, มีในสูตร"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4343B-AA83-4F40-A6D7-DE043B9F51BF}">
  <dimension ref="A1:G349"/>
  <sheetViews>
    <sheetView tabSelected="1" zoomScale="80" zoomScaleNormal="80" workbookViewId="0">
      <selection activeCell="B16" sqref="B16"/>
    </sheetView>
  </sheetViews>
  <sheetFormatPr defaultColWidth="9.125" defaultRowHeight="14.25"/>
  <cols>
    <col min="1" max="1" width="42" style="5" customWidth="1"/>
    <col min="2" max="2" width="29.625" style="5" customWidth="1"/>
    <col min="3" max="3" width="18" style="5" customWidth="1"/>
    <col min="4" max="4" width="7.875" style="5" customWidth="1"/>
    <col min="5" max="5" width="31" style="5" customWidth="1"/>
    <col min="6" max="6" width="32.75" style="5" customWidth="1"/>
    <col min="7" max="7" width="11.875" style="5" customWidth="1"/>
    <col min="8" max="16384" width="9.125" style="5"/>
  </cols>
  <sheetData>
    <row r="1" spans="1:7" ht="23.25">
      <c r="A1" s="358" t="s">
        <v>90</v>
      </c>
      <c r="B1" s="325"/>
      <c r="C1" s="325"/>
      <c r="D1" s="325"/>
      <c r="E1" s="325"/>
      <c r="F1" s="325"/>
      <c r="G1" s="318"/>
    </row>
    <row r="2" spans="1:7">
      <c r="A2" s="255"/>
      <c r="B2" s="206"/>
      <c r="C2" s="206"/>
      <c r="D2" s="206"/>
      <c r="E2" s="206"/>
      <c r="F2" s="206"/>
      <c r="G2" s="256"/>
    </row>
    <row r="3" spans="1:7" ht="69" customHeight="1">
      <c r="A3" s="304" t="s">
        <v>56</v>
      </c>
      <c r="B3" s="305"/>
      <c r="C3" s="206"/>
      <c r="D3" s="206"/>
      <c r="E3" s="206"/>
      <c r="F3" s="206"/>
      <c r="G3" s="256"/>
    </row>
    <row r="4" spans="1:7" ht="23.25">
      <c r="A4" s="9" t="s">
        <v>26</v>
      </c>
      <c r="B4" s="10" t="s">
        <v>181</v>
      </c>
      <c r="C4" s="206"/>
      <c r="D4" s="359" t="s">
        <v>150</v>
      </c>
      <c r="E4" s="329"/>
      <c r="F4" s="320"/>
      <c r="G4" s="256"/>
    </row>
    <row r="5" spans="1:7" ht="23.25">
      <c r="A5" s="63" t="s">
        <v>94</v>
      </c>
      <c r="B5" s="62" t="s">
        <v>180</v>
      </c>
      <c r="C5" s="206"/>
      <c r="D5" s="360" t="s">
        <v>92</v>
      </c>
      <c r="E5" s="329"/>
      <c r="F5" s="320"/>
      <c r="G5" s="256"/>
    </row>
    <row r="6" spans="1:7" ht="23.25">
      <c r="A6" s="9" t="s">
        <v>63</v>
      </c>
      <c r="B6" s="17">
        <v>90</v>
      </c>
      <c r="C6" s="206"/>
      <c r="D6" s="283" t="s">
        <v>93</v>
      </c>
      <c r="E6" s="284"/>
      <c r="F6" s="297" t="str">
        <f>IF(OR($B$18=1,$B$18=2),"50 g", "100 g ที่ปรุงสำเร็จ")</f>
        <v>50 g</v>
      </c>
      <c r="G6" s="256"/>
    </row>
    <row r="7" spans="1:7" ht="26.25">
      <c r="A7" s="9" t="s">
        <v>95</v>
      </c>
      <c r="B7" s="87">
        <v>90</v>
      </c>
      <c r="C7" s="206"/>
      <c r="D7" s="252">
        <v>1</v>
      </c>
      <c r="E7" s="279" t="s">
        <v>44</v>
      </c>
      <c r="F7" s="298" t="str">
        <f>IF(ISNUMBER(B21),IF(B21&lt;4.5,"ผ่าน","ไม่ผ่าน"),"")</f>
        <v/>
      </c>
      <c r="G7" s="256"/>
    </row>
    <row r="8" spans="1:7" ht="23.25">
      <c r="A8" s="315" t="s">
        <v>91</v>
      </c>
      <c r="B8" s="316"/>
      <c r="C8" s="206"/>
      <c r="D8" s="252">
        <v>2</v>
      </c>
      <c r="E8" s="279" t="s">
        <v>6</v>
      </c>
      <c r="F8" s="297" t="str">
        <f>IF(ISNUMBER(B22),IF(B22&lt;=5,"ผ่าน","ไม่ผ่าน"),"")</f>
        <v/>
      </c>
      <c r="G8" s="256"/>
    </row>
    <row r="9" spans="1:7" ht="23.25">
      <c r="A9" s="20" t="s">
        <v>80</v>
      </c>
      <c r="B9" s="24">
        <v>10</v>
      </c>
      <c r="C9" s="255"/>
      <c r="D9" s="252">
        <v>3</v>
      </c>
      <c r="E9" s="279" t="s">
        <v>8</v>
      </c>
      <c r="F9" s="298" t="str">
        <f>IF(ISNUMBER(B23),IF($B$18=1,IF(B23&lt;=900,"ผ่าน","ไม่ผ่าน"),IF($B$18=2,IF(B23&lt;=1000,"ผ่าน","ไม่ผ่าน"),IF($B$18=3,IF(B23&lt;=240,"ผ่าน","ไม่ผ่าน"),IF($B$18=4,IF(B23&lt;=200,"ผ่าน","ไม่ผ่าน"))))),"")</f>
        <v/>
      </c>
      <c r="G9" s="256"/>
    </row>
    <row r="10" spans="1:7" ht="23.25">
      <c r="A10" s="20" t="s">
        <v>33</v>
      </c>
      <c r="B10" s="24">
        <v>100</v>
      </c>
      <c r="C10" s="255"/>
      <c r="D10" s="361" t="s">
        <v>141</v>
      </c>
      <c r="E10" s="362"/>
      <c r="F10" s="297"/>
      <c r="G10" s="256"/>
    </row>
    <row r="11" spans="1:7" ht="23.25">
      <c r="A11" s="257" t="s">
        <v>166</v>
      </c>
      <c r="B11" s="181">
        <v>110</v>
      </c>
      <c r="C11" s="255"/>
      <c r="D11" s="252">
        <v>4</v>
      </c>
      <c r="E11" s="279" t="s">
        <v>6</v>
      </c>
      <c r="F11" s="297" t="str">
        <f>IF(ISNUMBER(C22),IF(C22&lt;=8,"ผ่าน","ไม่ผ่าน"),"")</f>
        <v>ผ่าน</v>
      </c>
      <c r="G11" s="256"/>
    </row>
    <row r="12" spans="1:7" ht="23.25">
      <c r="A12" s="356" t="s">
        <v>89</v>
      </c>
      <c r="B12" s="318"/>
      <c r="C12" s="206"/>
      <c r="D12" s="286">
        <v>5</v>
      </c>
      <c r="E12" s="287" t="s">
        <v>8</v>
      </c>
      <c r="F12" s="297" t="str">
        <f>IF(ISNUMBER(C23),IF($B$18=1,IF(C23&lt;=1350,"ผ่าน","ไม่ผ่าน"),IF(C23&lt;=1000,"ผ่าน","ไม่ผ่าน")),"")</f>
        <v>ผ่าน</v>
      </c>
      <c r="G12" s="256"/>
    </row>
    <row r="13" spans="1:7" ht="23.25">
      <c r="A13" s="257" t="s">
        <v>16</v>
      </c>
      <c r="B13" s="181">
        <v>30</v>
      </c>
      <c r="C13" s="206"/>
      <c r="D13" s="288" t="s">
        <v>1</v>
      </c>
      <c r="E13" s="309" t="str">
        <f>IF(OR(F7="ไม่ผ่าน",F8="ไม่ผ่าน",F9="ไม่ผ่าน",F11="ไม่ผ่าน",F12="ไม่ผ่าน"),"ไม่ผ่านเกณฑ์ HCL","ผ่านเกณฑ์ HCL")</f>
        <v>ผ่านเกณฑ์ HCL</v>
      </c>
      <c r="F13" s="309"/>
      <c r="G13" s="256"/>
    </row>
    <row r="14" spans="1:7" ht="23.25">
      <c r="A14" s="259" t="s">
        <v>168</v>
      </c>
      <c r="B14" s="181">
        <v>1</v>
      </c>
      <c r="C14" s="206"/>
      <c r="D14" s="357" t="s">
        <v>167</v>
      </c>
      <c r="E14" s="322"/>
      <c r="F14" s="322"/>
      <c r="G14" s="256"/>
    </row>
    <row r="15" spans="1:7" ht="23.25">
      <c r="A15" s="260" t="s">
        <v>22</v>
      </c>
      <c r="B15" s="261">
        <v>1350</v>
      </c>
      <c r="C15" s="206"/>
      <c r="D15" s="323"/>
      <c r="E15" s="323"/>
      <c r="F15" s="323"/>
      <c r="G15" s="256"/>
    </row>
    <row r="16" spans="1:7" ht="21.75" customHeight="1">
      <c r="A16" s="258"/>
      <c r="B16" s="262">
        <v>1370</v>
      </c>
      <c r="C16" s="206"/>
      <c r="D16" s="323"/>
      <c r="E16" s="323"/>
      <c r="F16" s="323"/>
      <c r="G16" s="256"/>
    </row>
    <row r="17" spans="1:7" ht="23.25">
      <c r="A17" s="271" t="s">
        <v>156</v>
      </c>
      <c r="B17" s="272"/>
      <c r="C17" s="273"/>
      <c r="D17" s="206"/>
      <c r="E17" s="206"/>
      <c r="F17" s="206"/>
      <c r="G17" s="256"/>
    </row>
    <row r="18" spans="1:7" ht="23.25">
      <c r="A18" s="274" t="s">
        <v>48</v>
      </c>
      <c r="B18" s="275">
        <f>IF($B$5="1.บะหมี่กึ่งสำเร็จรูป",1,IF($B$5="2.ข้าวต้มและโจ๊กที่ปรุงแต่ง",2,IF($B$5="3.แกงจืดและซุปชนิดเข้มข้น ชนิดก้อน ชนิดผง หรือ ชนิดแห้ง",3,4)))</f>
        <v>1</v>
      </c>
      <c r="C18" s="293"/>
      <c r="D18" s="206"/>
      <c r="E18" s="206"/>
      <c r="F18" s="206"/>
      <c r="G18" s="256"/>
    </row>
    <row r="19" spans="1:7" ht="23.25">
      <c r="A19" s="274" t="s">
        <v>169</v>
      </c>
      <c r="B19" s="275">
        <f>IF(OR($B$18=1,$B$18=2),50,100)</f>
        <v>50</v>
      </c>
      <c r="C19" s="294" t="str">
        <f>IF(OR($B$18=1,$B$18=2),"", "ที่ปรุงสำเร็จ")</f>
        <v/>
      </c>
      <c r="D19" s="206"/>
      <c r="E19" s="206"/>
      <c r="F19" s="206"/>
      <c r="G19" s="256"/>
    </row>
    <row r="20" spans="1:7" ht="23.25">
      <c r="A20" s="277" t="s">
        <v>13</v>
      </c>
      <c r="B20" s="278" t="s">
        <v>96</v>
      </c>
      <c r="C20" s="295" t="s">
        <v>142</v>
      </c>
      <c r="D20" s="206"/>
      <c r="E20" s="206"/>
      <c r="F20" s="206"/>
      <c r="G20" s="256"/>
    </row>
    <row r="21" spans="1:7" ht="23.25">
      <c r="A21" s="279" t="s">
        <v>16</v>
      </c>
      <c r="B21" s="280" t="str">
        <f>IF(OR($B$18=1,$B$18=2),"",IF($B$11="",B13*$B$9/($B$9+$B$10),B13*$B$9/$B$11))</f>
        <v/>
      </c>
      <c r="C21" s="296"/>
      <c r="D21" s="206"/>
      <c r="E21" s="206"/>
      <c r="F21" s="206"/>
      <c r="G21" s="256"/>
    </row>
    <row r="22" spans="1:7" ht="23.25">
      <c r="A22" s="282" t="s">
        <v>168</v>
      </c>
      <c r="B22" s="281" t="str">
        <f>IF(AND($B$18=1,$B$6&lt;75),B14/2,"")</f>
        <v/>
      </c>
      <c r="C22" s="296">
        <f>IF(AND($B$18=1,B6&gt;=75),B14*B6/100,"")</f>
        <v>0.9</v>
      </c>
      <c r="D22" s="206"/>
      <c r="E22" s="206"/>
      <c r="F22" s="206"/>
      <c r="G22" s="256"/>
    </row>
    <row r="23" spans="1:7" ht="23.25">
      <c r="A23" s="279" t="s">
        <v>22</v>
      </c>
      <c r="B23" s="280" t="str">
        <f>IF(OR(AND($B$18=1,$B$6&lt;75),$B$18=2),B15/2,IF(OR($B$18=3,$B$18=4),IF($B$11="",B15*$B$9/($B$9+$B$10),B15*$B$9/$B$11),""))</f>
        <v/>
      </c>
      <c r="C23" s="296">
        <f>IF(OR(AND($B$18=1,B6&gt;=75),AND($B$18=2,B7&gt;=50)),B15*B6/100,"")</f>
        <v>1215</v>
      </c>
      <c r="D23" s="206"/>
      <c r="E23" s="206"/>
      <c r="F23" s="206"/>
      <c r="G23" s="256"/>
    </row>
    <row r="24" spans="1:7">
      <c r="A24" s="255"/>
      <c r="B24" s="206"/>
      <c r="C24" s="206"/>
      <c r="D24" s="206"/>
      <c r="E24" s="263"/>
      <c r="F24" s="206"/>
      <c r="G24" s="256"/>
    </row>
    <row r="25" spans="1:7">
      <c r="A25" s="264"/>
      <c r="B25" s="265"/>
      <c r="C25" s="265"/>
      <c r="D25" s="265"/>
      <c r="E25" s="266"/>
      <c r="F25" s="265"/>
      <c r="G25" s="267"/>
    </row>
    <row r="26" spans="1:7" ht="23.25">
      <c r="A26" s="193"/>
      <c r="B26" s="193"/>
      <c r="C26" s="193"/>
      <c r="D26" s="179"/>
      <c r="E26" s="179"/>
      <c r="F26" s="204"/>
      <c r="G26" s="268"/>
    </row>
    <row r="27" spans="1:7" ht="23.25">
      <c r="A27" s="193"/>
      <c r="B27" s="193"/>
      <c r="C27" s="193"/>
      <c r="D27" s="204"/>
      <c r="E27" s="179"/>
      <c r="F27" s="204"/>
      <c r="G27" s="179"/>
    </row>
    <row r="28" spans="1:7" ht="23.25">
      <c r="A28" s="193"/>
      <c r="B28" s="193"/>
      <c r="C28" s="193"/>
      <c r="D28" s="204"/>
      <c r="E28" s="179"/>
      <c r="F28" s="204"/>
      <c r="G28" s="179"/>
    </row>
    <row r="29" spans="1:7" ht="23.25">
      <c r="A29" s="193"/>
      <c r="B29" s="193"/>
      <c r="C29" s="193"/>
      <c r="D29" s="204"/>
      <c r="E29" s="179"/>
      <c r="F29" s="204"/>
      <c r="G29" s="179"/>
    </row>
    <row r="30" spans="1:7" ht="23.25">
      <c r="A30" s="193"/>
      <c r="B30" s="193"/>
      <c r="C30" s="193"/>
      <c r="D30" s="204"/>
      <c r="E30" s="179"/>
      <c r="F30" s="204"/>
      <c r="G30" s="179"/>
    </row>
    <row r="31" spans="1:7" ht="23.25">
      <c r="A31" s="193"/>
      <c r="B31" s="193"/>
      <c r="C31" s="193"/>
      <c r="D31" s="204"/>
      <c r="E31" s="179"/>
      <c r="F31" s="204"/>
      <c r="G31" s="179"/>
    </row>
    <row r="32" spans="1:7" ht="23.25">
      <c r="A32" s="193"/>
      <c r="B32" s="193"/>
      <c r="C32" s="193"/>
      <c r="D32" s="179"/>
      <c r="E32" s="179"/>
      <c r="F32" s="204"/>
      <c r="G32" s="179"/>
    </row>
    <row r="33" spans="1:7" ht="23.25">
      <c r="A33" s="193"/>
      <c r="B33" s="193"/>
      <c r="C33" s="193"/>
      <c r="D33" s="179"/>
      <c r="E33" s="179"/>
      <c r="F33" s="204"/>
      <c r="G33" s="179"/>
    </row>
    <row r="34" spans="1:7" ht="23.25">
      <c r="A34" s="193"/>
      <c r="B34" s="193"/>
      <c r="C34" s="193"/>
      <c r="D34" s="179"/>
      <c r="E34" s="179"/>
      <c r="F34" s="204"/>
      <c r="G34" s="179"/>
    </row>
    <row r="35" spans="1:7" ht="23.25">
      <c r="A35" s="193"/>
      <c r="B35" s="193"/>
      <c r="C35" s="193"/>
      <c r="D35" s="193"/>
      <c r="E35" s="193"/>
      <c r="F35" s="208"/>
      <c r="G35" s="179"/>
    </row>
    <row r="36" spans="1:7" ht="15">
      <c r="A36" s="193"/>
      <c r="B36" s="193"/>
      <c r="C36" s="193"/>
      <c r="D36" s="193"/>
      <c r="E36" s="193"/>
      <c r="F36" s="208"/>
      <c r="G36" s="193"/>
    </row>
    <row r="37" spans="1:7" ht="15">
      <c r="A37" s="193"/>
      <c r="B37" s="193"/>
      <c r="C37" s="193"/>
      <c r="D37" s="193"/>
      <c r="E37" s="193"/>
      <c r="F37" s="208"/>
      <c r="G37" s="193"/>
    </row>
    <row r="38" spans="1:7" ht="15">
      <c r="A38" s="193"/>
      <c r="B38" s="193"/>
      <c r="C38" s="193"/>
      <c r="D38" s="193"/>
      <c r="E38" s="193"/>
      <c r="F38" s="208"/>
      <c r="G38" s="193"/>
    </row>
    <row r="39" spans="1:7" ht="15">
      <c r="A39" s="193"/>
      <c r="B39" s="193"/>
      <c r="C39" s="193"/>
      <c r="D39" s="193"/>
      <c r="E39" s="193"/>
      <c r="F39" s="208"/>
      <c r="G39" s="193"/>
    </row>
    <row r="40" spans="1:7" ht="15">
      <c r="A40" s="193"/>
      <c r="B40" s="193"/>
      <c r="C40" s="193"/>
      <c r="D40" s="193"/>
      <c r="E40" s="193"/>
      <c r="F40" s="208"/>
      <c r="G40" s="193"/>
    </row>
    <row r="41" spans="1:7" ht="15">
      <c r="A41" s="193"/>
      <c r="B41" s="193"/>
      <c r="C41" s="193"/>
      <c r="D41" s="193"/>
      <c r="E41" s="193"/>
      <c r="F41" s="208"/>
      <c r="G41" s="193"/>
    </row>
    <row r="42" spans="1:7" ht="15">
      <c r="A42" s="193"/>
      <c r="B42" s="193"/>
      <c r="C42" s="193"/>
      <c r="D42" s="193"/>
      <c r="E42" s="193"/>
      <c r="F42" s="208"/>
      <c r="G42" s="193"/>
    </row>
    <row r="43" spans="1:7" ht="15">
      <c r="A43" s="193"/>
      <c r="B43" s="193"/>
      <c r="C43" s="193"/>
      <c r="D43" s="193"/>
      <c r="E43" s="193"/>
      <c r="F43" s="208"/>
      <c r="G43" s="193"/>
    </row>
    <row r="44" spans="1:7" ht="15">
      <c r="A44" s="193"/>
      <c r="B44" s="193"/>
      <c r="C44" s="193"/>
      <c r="D44" s="193"/>
      <c r="E44" s="193"/>
      <c r="F44" s="208"/>
      <c r="G44" s="193"/>
    </row>
    <row r="45" spans="1:7" ht="15">
      <c r="A45" s="193"/>
      <c r="B45" s="193"/>
      <c r="C45" s="193"/>
      <c r="D45" s="193"/>
      <c r="E45" s="193"/>
      <c r="F45" s="208"/>
      <c r="G45" s="193"/>
    </row>
    <row r="46" spans="1:7" ht="15">
      <c r="A46" s="193"/>
      <c r="B46" s="193"/>
      <c r="C46" s="193"/>
      <c r="D46" s="193"/>
      <c r="E46" s="193"/>
      <c r="F46" s="208"/>
      <c r="G46" s="193"/>
    </row>
    <row r="47" spans="1:7" ht="15">
      <c r="A47" s="193"/>
      <c r="B47" s="193"/>
      <c r="C47" s="193"/>
      <c r="D47" s="193"/>
      <c r="E47" s="193"/>
      <c r="F47" s="208"/>
      <c r="G47" s="193"/>
    </row>
    <row r="48" spans="1:7" ht="15">
      <c r="A48" s="193"/>
      <c r="B48" s="193"/>
      <c r="C48" s="193"/>
      <c r="D48" s="193"/>
      <c r="E48" s="193"/>
      <c r="F48" s="208"/>
      <c r="G48" s="193"/>
    </row>
    <row r="49" spans="1:7" ht="15">
      <c r="A49" s="193"/>
      <c r="B49" s="193"/>
      <c r="C49" s="193"/>
      <c r="D49" s="193"/>
      <c r="E49" s="193"/>
      <c r="F49" s="208"/>
      <c r="G49" s="193"/>
    </row>
    <row r="50" spans="1:7" ht="15">
      <c r="A50" s="193"/>
      <c r="B50" s="193"/>
      <c r="C50" s="193"/>
      <c r="D50" s="193"/>
      <c r="E50" s="193"/>
      <c r="F50" s="208"/>
      <c r="G50" s="193"/>
    </row>
    <row r="51" spans="1:7" ht="15">
      <c r="A51" s="193"/>
      <c r="B51" s="193"/>
      <c r="C51" s="193"/>
      <c r="D51" s="193"/>
      <c r="E51" s="193"/>
      <c r="F51" s="208"/>
      <c r="G51" s="193"/>
    </row>
    <row r="52" spans="1:7" ht="15">
      <c r="A52" s="193"/>
      <c r="B52" s="193"/>
      <c r="C52" s="193"/>
      <c r="D52" s="193"/>
      <c r="E52" s="193"/>
      <c r="F52" s="208"/>
      <c r="G52" s="193"/>
    </row>
    <row r="53" spans="1:7" ht="15">
      <c r="A53" s="193"/>
      <c r="B53" s="193"/>
      <c r="C53" s="193"/>
      <c r="D53" s="193"/>
      <c r="E53" s="193"/>
      <c r="F53" s="208"/>
      <c r="G53" s="193"/>
    </row>
    <row r="54" spans="1:7" ht="15">
      <c r="A54" s="193"/>
      <c r="B54" s="193"/>
      <c r="C54" s="193"/>
      <c r="D54" s="193"/>
      <c r="E54" s="193"/>
      <c r="F54" s="208"/>
      <c r="G54" s="193"/>
    </row>
    <row r="55" spans="1:7" ht="15">
      <c r="A55" s="193"/>
      <c r="B55" s="193"/>
      <c r="C55" s="193"/>
      <c r="D55" s="193"/>
      <c r="E55" s="193"/>
      <c r="F55" s="208"/>
      <c r="G55" s="193"/>
    </row>
    <row r="56" spans="1:7" ht="15">
      <c r="A56" s="193"/>
      <c r="B56" s="193"/>
      <c r="C56" s="193"/>
      <c r="D56" s="193"/>
      <c r="E56" s="193"/>
      <c r="F56" s="208"/>
      <c r="G56" s="193"/>
    </row>
    <row r="57" spans="1:7" ht="15">
      <c r="A57" s="193"/>
      <c r="B57" s="193"/>
      <c r="C57" s="193"/>
      <c r="D57" s="193"/>
      <c r="E57" s="193"/>
      <c r="F57" s="208"/>
      <c r="G57" s="193"/>
    </row>
    <row r="58" spans="1:7" ht="15">
      <c r="A58" s="193"/>
      <c r="B58" s="193"/>
      <c r="C58" s="193"/>
      <c r="D58" s="193"/>
      <c r="E58" s="193"/>
      <c r="F58" s="208"/>
      <c r="G58" s="193"/>
    </row>
    <row r="59" spans="1:7" ht="15">
      <c r="A59" s="193"/>
      <c r="B59" s="193"/>
      <c r="C59" s="193"/>
      <c r="D59" s="193"/>
      <c r="E59" s="193"/>
      <c r="F59" s="208"/>
      <c r="G59" s="193"/>
    </row>
    <row r="60" spans="1:7" ht="15">
      <c r="A60" s="193"/>
      <c r="B60" s="193"/>
      <c r="C60" s="193"/>
      <c r="D60" s="193"/>
      <c r="E60" s="193"/>
      <c r="F60" s="208"/>
      <c r="G60" s="193"/>
    </row>
    <row r="61" spans="1:7" ht="15">
      <c r="A61" s="193"/>
      <c r="B61" s="193"/>
      <c r="C61" s="193"/>
      <c r="D61" s="193"/>
      <c r="E61" s="193"/>
      <c r="F61" s="208"/>
      <c r="G61" s="193"/>
    </row>
    <row r="62" spans="1:7" ht="15">
      <c r="A62" s="193"/>
      <c r="B62" s="193"/>
      <c r="C62" s="193"/>
      <c r="D62" s="193"/>
      <c r="E62" s="193"/>
      <c r="F62" s="208"/>
      <c r="G62" s="193"/>
    </row>
    <row r="63" spans="1:7" ht="15">
      <c r="A63" s="193"/>
      <c r="B63" s="193"/>
      <c r="C63" s="193"/>
      <c r="D63" s="193"/>
      <c r="E63" s="193"/>
      <c r="F63" s="208"/>
      <c r="G63" s="193"/>
    </row>
    <row r="64" spans="1:7" ht="15">
      <c r="A64" s="193"/>
      <c r="B64" s="193"/>
      <c r="C64" s="193"/>
      <c r="D64" s="193"/>
      <c r="E64" s="193"/>
      <c r="F64" s="208"/>
      <c r="G64" s="193"/>
    </row>
    <row r="65" spans="1:7" ht="15">
      <c r="A65" s="193"/>
      <c r="B65" s="193"/>
      <c r="C65" s="193"/>
      <c r="D65" s="193"/>
      <c r="E65" s="193"/>
      <c r="F65" s="208"/>
      <c r="G65" s="193"/>
    </row>
    <row r="66" spans="1:7" ht="15">
      <c r="A66" s="193"/>
      <c r="B66" s="193"/>
      <c r="C66" s="193"/>
      <c r="D66" s="193"/>
      <c r="E66" s="193"/>
      <c r="F66" s="208"/>
      <c r="G66" s="193"/>
    </row>
    <row r="67" spans="1:7" ht="15">
      <c r="A67" s="193"/>
      <c r="B67" s="193"/>
      <c r="C67" s="193"/>
      <c r="D67" s="193"/>
      <c r="E67" s="193"/>
      <c r="F67" s="208"/>
      <c r="G67" s="193"/>
    </row>
    <row r="68" spans="1:7" ht="15">
      <c r="A68" s="193"/>
      <c r="B68" s="193"/>
      <c r="C68" s="193"/>
      <c r="D68" s="193"/>
      <c r="E68" s="193"/>
      <c r="F68" s="208"/>
      <c r="G68" s="193"/>
    </row>
    <row r="69" spans="1:7" ht="15">
      <c r="A69" s="212"/>
      <c r="B69" s="213"/>
      <c r="C69" s="215"/>
      <c r="D69" s="193"/>
      <c r="E69" s="193"/>
      <c r="F69" s="208"/>
      <c r="G69" s="193"/>
    </row>
    <row r="70" spans="1:7" ht="15">
      <c r="A70" s="214" t="s">
        <v>10</v>
      </c>
      <c r="B70" s="214"/>
      <c r="C70" s="193"/>
      <c r="D70" s="193"/>
      <c r="E70" s="193"/>
      <c r="F70" s="208"/>
      <c r="G70" s="193"/>
    </row>
    <row r="71" spans="1:7" ht="15">
      <c r="A71" s="193" t="s">
        <v>9</v>
      </c>
      <c r="B71" s="193"/>
      <c r="C71" s="193"/>
      <c r="D71" s="193"/>
      <c r="E71" s="193"/>
      <c r="F71" s="208"/>
      <c r="G71" s="193"/>
    </row>
    <row r="72" spans="1:7" ht="15">
      <c r="A72" s="193" t="s">
        <v>11</v>
      </c>
      <c r="B72" s="193"/>
      <c r="C72" s="193"/>
      <c r="D72" s="193"/>
      <c r="E72" s="193"/>
      <c r="F72" s="208"/>
      <c r="G72" s="193"/>
    </row>
    <row r="73" spans="1:7" ht="15">
      <c r="A73" s="193"/>
      <c r="B73" s="193"/>
      <c r="C73" s="193"/>
      <c r="D73" s="193"/>
      <c r="E73" s="193"/>
      <c r="F73" s="208"/>
      <c r="G73" s="193"/>
    </row>
    <row r="74" spans="1:7" ht="15">
      <c r="A74" s="193"/>
      <c r="B74" s="193"/>
      <c r="C74" s="193"/>
      <c r="D74" s="193"/>
      <c r="E74" s="193"/>
      <c r="F74" s="208"/>
      <c r="G74" s="193"/>
    </row>
    <row r="75" spans="1:7" ht="15">
      <c r="A75" s="193"/>
      <c r="B75" s="193"/>
      <c r="C75" s="193"/>
      <c r="D75" s="193"/>
      <c r="E75" s="193"/>
      <c r="F75" s="208"/>
      <c r="G75" s="193"/>
    </row>
    <row r="76" spans="1:7" ht="15">
      <c r="A76" s="193"/>
      <c r="B76" s="193"/>
      <c r="C76" s="193"/>
      <c r="D76" s="193"/>
      <c r="E76" s="193"/>
      <c r="F76" s="208"/>
      <c r="G76" s="193"/>
    </row>
    <row r="77" spans="1:7" ht="15">
      <c r="A77" s="193"/>
      <c r="B77" s="193"/>
      <c r="C77" s="193"/>
      <c r="D77" s="193"/>
      <c r="E77" s="193"/>
      <c r="F77" s="208"/>
      <c r="G77" s="193"/>
    </row>
    <row r="78" spans="1:7" ht="15">
      <c r="A78" s="193"/>
      <c r="B78" s="193"/>
      <c r="C78" s="193"/>
      <c r="D78" s="193"/>
      <c r="E78" s="193"/>
      <c r="F78" s="208"/>
      <c r="G78" s="193"/>
    </row>
    <row r="79" spans="1:7" ht="15">
      <c r="A79" s="193"/>
      <c r="B79" s="193"/>
      <c r="C79" s="193"/>
      <c r="D79" s="193"/>
      <c r="E79" s="193"/>
      <c r="F79" s="208"/>
      <c r="G79" s="193"/>
    </row>
    <row r="80" spans="1:7" ht="15">
      <c r="A80" s="193"/>
      <c r="B80" s="193"/>
      <c r="C80" s="193"/>
      <c r="D80" s="193"/>
      <c r="E80" s="193"/>
      <c r="F80" s="208"/>
      <c r="G80" s="193"/>
    </row>
    <row r="81" spans="1:7" ht="15">
      <c r="A81" s="193"/>
      <c r="B81" s="193"/>
      <c r="C81" s="193"/>
      <c r="D81" s="215"/>
      <c r="E81" s="215"/>
      <c r="F81" s="215"/>
      <c r="G81" s="193"/>
    </row>
    <row r="82" spans="1:7" ht="15">
      <c r="A82" s="193"/>
      <c r="B82" s="193"/>
      <c r="C82" s="193"/>
      <c r="D82" s="193"/>
      <c r="E82" s="193"/>
      <c r="F82" s="193"/>
      <c r="G82" s="215"/>
    </row>
    <row r="83" spans="1:7" ht="15">
      <c r="A83" s="193"/>
      <c r="B83" s="193"/>
      <c r="C83" s="193"/>
      <c r="D83" s="193"/>
      <c r="E83" s="193"/>
      <c r="F83" s="193"/>
      <c r="G83" s="208"/>
    </row>
    <row r="84" spans="1:7" ht="15">
      <c r="A84" s="193"/>
      <c r="B84" s="193"/>
      <c r="C84" s="193"/>
      <c r="D84" s="193"/>
      <c r="E84" s="193"/>
      <c r="F84" s="193"/>
      <c r="G84" s="208"/>
    </row>
    <row r="85" spans="1:7" ht="15">
      <c r="A85" s="193"/>
      <c r="B85" s="193"/>
      <c r="C85" s="193"/>
      <c r="D85" s="193"/>
      <c r="E85" s="193"/>
      <c r="F85" s="208"/>
      <c r="G85" s="208"/>
    </row>
    <row r="86" spans="1:7" ht="15">
      <c r="A86" s="193"/>
      <c r="B86" s="193"/>
      <c r="C86" s="193"/>
      <c r="D86" s="193"/>
      <c r="E86" s="193"/>
      <c r="F86" s="208"/>
      <c r="G86" s="193"/>
    </row>
    <row r="87" spans="1:7" ht="15">
      <c r="A87" s="193"/>
      <c r="B87" s="193"/>
      <c r="C87" s="193"/>
      <c r="D87" s="193"/>
      <c r="E87" s="193"/>
      <c r="F87" s="208"/>
      <c r="G87" s="193"/>
    </row>
    <row r="88" spans="1:7" ht="15">
      <c r="A88" s="193"/>
      <c r="B88" s="193"/>
      <c r="C88" s="193"/>
      <c r="D88" s="193"/>
      <c r="E88" s="193"/>
      <c r="F88" s="208"/>
      <c r="G88" s="193"/>
    </row>
    <row r="89" spans="1:7" ht="15">
      <c r="A89" s="193"/>
      <c r="B89" s="193"/>
      <c r="C89" s="193"/>
      <c r="D89" s="193"/>
      <c r="E89" s="193"/>
      <c r="F89" s="208"/>
      <c r="G89" s="193"/>
    </row>
    <row r="90" spans="1:7" ht="15">
      <c r="A90" s="193"/>
      <c r="B90" s="193"/>
      <c r="C90" s="193"/>
      <c r="D90" s="193"/>
      <c r="E90" s="193"/>
      <c r="F90" s="208"/>
      <c r="G90" s="193"/>
    </row>
    <row r="91" spans="1:7" ht="15">
      <c r="A91" s="193"/>
      <c r="B91" s="193"/>
      <c r="C91" s="193"/>
      <c r="D91" s="193"/>
      <c r="E91" s="193"/>
      <c r="F91" s="208"/>
      <c r="G91" s="193"/>
    </row>
    <row r="92" spans="1:7" ht="15">
      <c r="A92" s="193"/>
      <c r="B92" s="193"/>
      <c r="C92" s="193"/>
      <c r="D92" s="193"/>
      <c r="E92" s="193"/>
      <c r="F92" s="208"/>
      <c r="G92" s="193"/>
    </row>
    <row r="93" spans="1:7" ht="15">
      <c r="A93" s="193"/>
      <c r="B93" s="193"/>
      <c r="C93" s="193"/>
      <c r="D93" s="193"/>
      <c r="E93" s="193"/>
      <c r="F93" s="208"/>
      <c r="G93" s="193"/>
    </row>
    <row r="94" spans="1:7" ht="15">
      <c r="A94" s="193"/>
      <c r="B94" s="193"/>
      <c r="C94" s="193"/>
      <c r="D94" s="193"/>
      <c r="E94" s="193"/>
      <c r="F94" s="208"/>
      <c r="G94" s="193"/>
    </row>
    <row r="95" spans="1:7" ht="15">
      <c r="A95" s="193"/>
      <c r="B95" s="193"/>
      <c r="C95" s="193"/>
      <c r="D95" s="193"/>
      <c r="E95" s="193"/>
      <c r="F95" s="208"/>
      <c r="G95" s="193"/>
    </row>
    <row r="96" spans="1:7" ht="15">
      <c r="A96" s="193"/>
      <c r="B96" s="193"/>
      <c r="C96" s="193"/>
      <c r="D96" s="193"/>
      <c r="E96" s="193"/>
      <c r="F96" s="208"/>
      <c r="G96" s="193"/>
    </row>
    <row r="97" spans="1:7" ht="15">
      <c r="A97" s="193"/>
      <c r="B97" s="193"/>
      <c r="C97" s="193"/>
      <c r="D97" s="193"/>
      <c r="E97" s="193"/>
      <c r="F97" s="208"/>
      <c r="G97" s="193"/>
    </row>
    <row r="98" spans="1:7" ht="15">
      <c r="A98" s="193"/>
      <c r="B98" s="193"/>
      <c r="C98" s="193"/>
      <c r="D98" s="193"/>
      <c r="E98" s="193"/>
      <c r="F98" s="208"/>
      <c r="G98" s="193"/>
    </row>
    <row r="99" spans="1:7" ht="15">
      <c r="A99" s="193"/>
      <c r="B99" s="193"/>
      <c r="C99" s="193"/>
      <c r="D99" s="193"/>
      <c r="E99" s="193"/>
      <c r="F99" s="208"/>
      <c r="G99" s="193"/>
    </row>
    <row r="100" spans="1:7" ht="15">
      <c r="A100" s="193"/>
      <c r="B100" s="193"/>
      <c r="C100" s="193"/>
      <c r="D100" s="193"/>
      <c r="E100" s="193"/>
      <c r="F100" s="208"/>
      <c r="G100" s="193"/>
    </row>
    <row r="101" spans="1:7" ht="15">
      <c r="A101" s="193"/>
      <c r="B101" s="193"/>
      <c r="C101" s="193"/>
      <c r="D101" s="193"/>
      <c r="E101" s="193"/>
      <c r="F101" s="208"/>
      <c r="G101" s="193"/>
    </row>
    <row r="102" spans="1:7" ht="15">
      <c r="A102" s="193"/>
      <c r="B102" s="193"/>
      <c r="C102" s="193"/>
      <c r="D102" s="193"/>
      <c r="E102" s="193"/>
      <c r="F102" s="208"/>
      <c r="G102" s="193"/>
    </row>
    <row r="103" spans="1:7" ht="15">
      <c r="A103" s="193"/>
      <c r="B103" s="193"/>
      <c r="C103" s="193"/>
      <c r="D103" s="193"/>
      <c r="E103" s="193"/>
      <c r="F103" s="208"/>
      <c r="G103" s="193"/>
    </row>
    <row r="104" spans="1:7" ht="15">
      <c r="A104" s="193"/>
      <c r="B104" s="193"/>
      <c r="C104" s="193"/>
      <c r="D104" s="193"/>
      <c r="E104" s="193"/>
      <c r="F104" s="208"/>
      <c r="G104" s="193"/>
    </row>
    <row r="105" spans="1:7" ht="15">
      <c r="A105" s="193"/>
      <c r="B105" s="193"/>
      <c r="C105" s="193"/>
      <c r="D105" s="193"/>
      <c r="E105" s="193"/>
      <c r="F105" s="208"/>
      <c r="G105" s="193"/>
    </row>
    <row r="106" spans="1:7" ht="15">
      <c r="A106" s="193"/>
      <c r="B106" s="193"/>
      <c r="C106" s="193"/>
      <c r="D106" s="193"/>
      <c r="E106" s="193"/>
      <c r="F106" s="208"/>
      <c r="G106" s="193"/>
    </row>
    <row r="107" spans="1:7" ht="15">
      <c r="A107" s="193"/>
      <c r="B107" s="193"/>
      <c r="C107" s="193"/>
      <c r="D107" s="193"/>
      <c r="E107" s="193"/>
      <c r="F107" s="208"/>
      <c r="G107" s="193"/>
    </row>
    <row r="108" spans="1:7" ht="15">
      <c r="A108" s="193"/>
      <c r="B108" s="193"/>
      <c r="C108" s="193"/>
      <c r="D108" s="193"/>
      <c r="E108" s="193"/>
      <c r="F108" s="208"/>
      <c r="G108" s="193"/>
    </row>
    <row r="109" spans="1:7" ht="15">
      <c r="A109" s="193"/>
      <c r="B109" s="193"/>
      <c r="C109" s="193"/>
      <c r="D109" s="193"/>
      <c r="E109" s="193"/>
      <c r="F109" s="208"/>
      <c r="G109" s="193"/>
    </row>
    <row r="110" spans="1:7" ht="15">
      <c r="A110" s="193"/>
      <c r="B110" s="193"/>
      <c r="C110" s="193"/>
      <c r="D110" s="193"/>
      <c r="E110" s="193"/>
      <c r="F110" s="208"/>
      <c r="G110" s="193"/>
    </row>
    <row r="111" spans="1:7" ht="15">
      <c r="A111" s="193"/>
      <c r="B111" s="193"/>
      <c r="C111" s="193"/>
      <c r="D111" s="193"/>
      <c r="E111" s="193"/>
      <c r="F111" s="208"/>
      <c r="G111" s="193"/>
    </row>
    <row r="112" spans="1:7" ht="15">
      <c r="A112" s="193"/>
      <c r="B112" s="193"/>
      <c r="C112" s="193"/>
      <c r="D112" s="193"/>
      <c r="E112" s="193"/>
      <c r="F112" s="208"/>
      <c r="G112" s="193"/>
    </row>
    <row r="113" spans="1:7" ht="15">
      <c r="A113" s="193"/>
      <c r="B113" s="193"/>
      <c r="C113" s="193"/>
      <c r="D113" s="193"/>
      <c r="E113" s="193"/>
      <c r="F113" s="208"/>
      <c r="G113" s="193"/>
    </row>
    <row r="114" spans="1:7" ht="15">
      <c r="A114" s="193"/>
      <c r="B114" s="193"/>
      <c r="C114" s="193"/>
      <c r="D114" s="193"/>
      <c r="E114" s="193"/>
      <c r="F114" s="208"/>
      <c r="G114" s="193"/>
    </row>
    <row r="115" spans="1:7" ht="15">
      <c r="A115" s="193"/>
      <c r="B115" s="193"/>
      <c r="C115" s="193"/>
      <c r="D115" s="193"/>
      <c r="E115" s="193"/>
      <c r="F115" s="208"/>
      <c r="G115" s="193"/>
    </row>
    <row r="116" spans="1:7" ht="15">
      <c r="A116" s="193"/>
      <c r="B116" s="193"/>
      <c r="C116" s="193"/>
      <c r="D116" s="193"/>
      <c r="E116" s="193"/>
      <c r="F116" s="208"/>
      <c r="G116" s="193"/>
    </row>
    <row r="117" spans="1:7" ht="15">
      <c r="A117" s="193"/>
      <c r="B117" s="193"/>
      <c r="C117" s="193"/>
      <c r="D117" s="193"/>
      <c r="E117" s="193"/>
      <c r="F117" s="208"/>
      <c r="G117" s="193"/>
    </row>
    <row r="118" spans="1:7" ht="15">
      <c r="A118" s="193"/>
      <c r="B118" s="193"/>
      <c r="C118" s="193"/>
      <c r="D118" s="193"/>
      <c r="E118" s="193"/>
      <c r="F118" s="208"/>
      <c r="G118" s="193"/>
    </row>
    <row r="119" spans="1:7" ht="15">
      <c r="A119" s="193"/>
      <c r="B119" s="193"/>
      <c r="C119" s="193"/>
      <c r="D119" s="193"/>
      <c r="E119" s="193"/>
      <c r="F119" s="208"/>
      <c r="G119" s="193"/>
    </row>
    <row r="120" spans="1:7" ht="15">
      <c r="A120" s="193"/>
      <c r="B120" s="193"/>
      <c r="C120" s="193"/>
      <c r="D120" s="193"/>
      <c r="E120" s="193"/>
      <c r="F120" s="208"/>
      <c r="G120" s="193"/>
    </row>
    <row r="121" spans="1:7" ht="15">
      <c r="A121" s="193"/>
      <c r="B121" s="193"/>
      <c r="C121" s="193"/>
      <c r="D121" s="193"/>
      <c r="E121" s="193"/>
      <c r="F121" s="208"/>
      <c r="G121" s="193"/>
    </row>
    <row r="122" spans="1:7" ht="15">
      <c r="A122" s="193"/>
      <c r="B122" s="193"/>
      <c r="C122" s="193"/>
      <c r="D122" s="193"/>
      <c r="E122" s="193"/>
      <c r="F122" s="208"/>
      <c r="G122" s="193"/>
    </row>
    <row r="123" spans="1:7" ht="15">
      <c r="A123" s="193"/>
      <c r="B123" s="193"/>
      <c r="C123" s="193"/>
      <c r="D123" s="193"/>
      <c r="E123" s="193"/>
      <c r="F123" s="208"/>
      <c r="G123" s="193"/>
    </row>
    <row r="124" spans="1:7" ht="15">
      <c r="A124" s="193"/>
      <c r="B124" s="193"/>
      <c r="C124" s="193"/>
      <c r="D124" s="193"/>
      <c r="E124" s="193"/>
      <c r="F124" s="208"/>
      <c r="G124" s="193"/>
    </row>
    <row r="125" spans="1:7" ht="15">
      <c r="A125" s="193"/>
      <c r="B125" s="193"/>
      <c r="C125" s="193"/>
      <c r="D125" s="193"/>
      <c r="E125" s="193"/>
      <c r="F125" s="208"/>
      <c r="G125" s="193"/>
    </row>
    <row r="126" spans="1:7" ht="15">
      <c r="A126" s="193"/>
      <c r="B126" s="193"/>
      <c r="C126" s="193"/>
      <c r="D126" s="193"/>
      <c r="E126" s="193"/>
      <c r="F126" s="208"/>
      <c r="G126" s="193"/>
    </row>
    <row r="127" spans="1:7" ht="15">
      <c r="A127" s="193"/>
      <c r="B127" s="193"/>
      <c r="C127" s="193"/>
      <c r="D127" s="193"/>
      <c r="E127" s="193"/>
      <c r="F127" s="208"/>
      <c r="G127" s="193"/>
    </row>
    <row r="128" spans="1:7" ht="15">
      <c r="A128" s="193"/>
      <c r="B128" s="193"/>
      <c r="C128" s="193"/>
      <c r="D128" s="193"/>
      <c r="E128" s="193"/>
      <c r="F128" s="208"/>
      <c r="G128" s="193"/>
    </row>
    <row r="129" spans="1:7" ht="15">
      <c r="A129" s="193"/>
      <c r="B129" s="193"/>
      <c r="C129" s="193"/>
      <c r="D129" s="193"/>
      <c r="E129" s="193"/>
      <c r="F129" s="208"/>
      <c r="G129" s="193"/>
    </row>
    <row r="130" spans="1:7" ht="15">
      <c r="A130" s="193"/>
      <c r="B130" s="193"/>
      <c r="C130" s="193"/>
      <c r="D130" s="193"/>
      <c r="E130" s="193"/>
      <c r="F130" s="208"/>
      <c r="G130" s="193"/>
    </row>
    <row r="131" spans="1:7" ht="15">
      <c r="A131" s="193"/>
      <c r="B131" s="193"/>
      <c r="C131" s="193"/>
      <c r="D131" s="193"/>
      <c r="E131" s="193"/>
      <c r="F131" s="208"/>
      <c r="G131" s="193"/>
    </row>
    <row r="132" spans="1:7" ht="15">
      <c r="A132" s="193"/>
      <c r="B132" s="193"/>
      <c r="C132" s="193"/>
      <c r="D132" s="193"/>
      <c r="E132" s="193"/>
      <c r="F132" s="208"/>
      <c r="G132" s="193"/>
    </row>
    <row r="133" spans="1:7" ht="15">
      <c r="A133" s="193"/>
      <c r="B133" s="193"/>
      <c r="C133" s="193"/>
      <c r="D133" s="193"/>
      <c r="E133" s="193"/>
      <c r="F133" s="208"/>
      <c r="G133" s="193"/>
    </row>
    <row r="134" spans="1:7" ht="15">
      <c r="A134" s="193"/>
      <c r="B134" s="193"/>
      <c r="C134" s="193"/>
      <c r="D134" s="193"/>
      <c r="E134" s="193"/>
      <c r="F134" s="208"/>
      <c r="G134" s="193"/>
    </row>
    <row r="135" spans="1:7" ht="15">
      <c r="A135" s="193"/>
      <c r="B135" s="193"/>
      <c r="C135" s="193"/>
      <c r="D135" s="193"/>
      <c r="E135" s="193"/>
      <c r="F135" s="208"/>
      <c r="G135" s="193"/>
    </row>
    <row r="136" spans="1:7" ht="15">
      <c r="A136" s="193"/>
      <c r="B136" s="193"/>
      <c r="C136" s="193"/>
      <c r="D136" s="193"/>
      <c r="E136" s="193"/>
      <c r="F136" s="208"/>
      <c r="G136" s="193"/>
    </row>
    <row r="137" spans="1:7" ht="15">
      <c r="A137" s="193"/>
      <c r="B137" s="193"/>
      <c r="C137" s="193"/>
      <c r="D137" s="193"/>
      <c r="E137" s="193"/>
      <c r="F137" s="208"/>
      <c r="G137" s="193"/>
    </row>
    <row r="138" spans="1:7" ht="15">
      <c r="A138" s="193"/>
      <c r="B138" s="193"/>
      <c r="C138" s="193"/>
      <c r="D138" s="193"/>
      <c r="E138" s="193"/>
      <c r="F138" s="208"/>
      <c r="G138" s="193"/>
    </row>
    <row r="139" spans="1:7">
      <c r="A139" s="206"/>
      <c r="B139" s="206"/>
      <c r="C139" s="206"/>
      <c r="D139" s="206"/>
      <c r="E139" s="206"/>
      <c r="F139" s="206"/>
      <c r="G139" s="206"/>
    </row>
    <row r="140" spans="1:7">
      <c r="A140" s="206"/>
      <c r="B140" s="206"/>
      <c r="C140" s="206"/>
      <c r="D140" s="206"/>
      <c r="E140" s="206"/>
      <c r="F140" s="206"/>
      <c r="G140" s="206"/>
    </row>
    <row r="141" spans="1:7">
      <c r="A141" s="206"/>
      <c r="B141" s="206"/>
      <c r="C141" s="206"/>
      <c r="D141" s="206"/>
      <c r="E141" s="206"/>
      <c r="F141" s="206"/>
      <c r="G141" s="206"/>
    </row>
    <row r="142" spans="1:7">
      <c r="A142" s="206"/>
      <c r="B142" s="206"/>
      <c r="C142" s="206"/>
      <c r="D142" s="206"/>
      <c r="E142" s="206"/>
      <c r="F142" s="206"/>
      <c r="G142" s="206"/>
    </row>
    <row r="143" spans="1:7">
      <c r="A143" s="206"/>
      <c r="B143" s="206"/>
      <c r="C143" s="206"/>
      <c r="D143" s="206"/>
      <c r="E143" s="206"/>
      <c r="F143" s="206"/>
      <c r="G143" s="206"/>
    </row>
    <row r="144" spans="1:7">
      <c r="A144" s="206"/>
      <c r="B144" s="206"/>
      <c r="C144" s="206"/>
      <c r="D144" s="206"/>
      <c r="E144" s="206"/>
      <c r="F144" s="206"/>
      <c r="G144" s="206"/>
    </row>
    <row r="145" spans="1:7">
      <c r="A145" s="206"/>
      <c r="B145" s="206"/>
      <c r="C145" s="206"/>
      <c r="D145" s="206"/>
      <c r="E145" s="206"/>
      <c r="F145" s="206"/>
      <c r="G145" s="206"/>
    </row>
    <row r="146" spans="1:7">
      <c r="A146" s="206"/>
      <c r="B146" s="206"/>
      <c r="C146" s="206"/>
      <c r="D146" s="206"/>
      <c r="E146" s="206"/>
      <c r="F146" s="206"/>
      <c r="G146" s="206"/>
    </row>
    <row r="147" spans="1:7">
      <c r="A147" s="206"/>
      <c r="B147" s="206"/>
      <c r="C147" s="206"/>
      <c r="D147" s="206"/>
      <c r="E147" s="206"/>
      <c r="F147" s="206"/>
      <c r="G147" s="206"/>
    </row>
    <row r="148" spans="1:7">
      <c r="A148" s="206"/>
      <c r="B148" s="206"/>
      <c r="C148" s="206"/>
      <c r="D148" s="206"/>
      <c r="E148" s="206"/>
      <c r="F148" s="206"/>
      <c r="G148" s="206"/>
    </row>
    <row r="149" spans="1:7">
      <c r="A149" s="206"/>
      <c r="B149" s="206"/>
      <c r="C149" s="206"/>
      <c r="D149" s="206"/>
      <c r="E149" s="206"/>
      <c r="F149" s="206"/>
      <c r="G149" s="206"/>
    </row>
    <row r="150" spans="1:7">
      <c r="A150" s="206"/>
      <c r="B150" s="206"/>
      <c r="C150" s="206"/>
      <c r="D150" s="206"/>
      <c r="E150" s="206"/>
      <c r="F150" s="206"/>
      <c r="G150" s="206"/>
    </row>
    <row r="151" spans="1:7">
      <c r="A151" s="206"/>
      <c r="B151" s="206"/>
      <c r="C151" s="206"/>
      <c r="D151" s="206"/>
      <c r="E151" s="206"/>
      <c r="F151" s="206"/>
      <c r="G151" s="206"/>
    </row>
    <row r="152" spans="1:7">
      <c r="A152" s="206"/>
      <c r="B152" s="206"/>
      <c r="C152" s="206"/>
      <c r="D152" s="206"/>
      <c r="E152" s="206"/>
      <c r="F152" s="206"/>
      <c r="G152" s="206"/>
    </row>
    <row r="153" spans="1:7">
      <c r="A153" s="206"/>
      <c r="B153" s="206"/>
      <c r="C153" s="206"/>
      <c r="D153" s="206"/>
      <c r="E153" s="206"/>
      <c r="F153" s="206"/>
      <c r="G153" s="206"/>
    </row>
    <row r="154" spans="1:7">
      <c r="A154" s="206"/>
      <c r="B154" s="206"/>
      <c r="C154" s="206"/>
      <c r="D154" s="206"/>
      <c r="E154" s="206"/>
      <c r="F154" s="206"/>
      <c r="G154" s="206"/>
    </row>
    <row r="155" spans="1:7" ht="15">
      <c r="A155" s="193"/>
      <c r="B155" s="193"/>
      <c r="C155" s="193"/>
      <c r="D155" s="193"/>
      <c r="E155" s="193"/>
      <c r="F155" s="208"/>
      <c r="G155" s="193"/>
    </row>
    <row r="156" spans="1:7" ht="15">
      <c r="A156" s="193"/>
      <c r="B156" s="193"/>
      <c r="C156" s="193"/>
      <c r="D156" s="193"/>
      <c r="E156" s="193"/>
      <c r="F156" s="208"/>
      <c r="G156" s="193"/>
    </row>
    <row r="157" spans="1:7" ht="15">
      <c r="A157" s="193"/>
      <c r="B157" s="193"/>
      <c r="C157" s="193"/>
      <c r="D157" s="193"/>
      <c r="E157" s="193"/>
      <c r="F157" s="208"/>
      <c r="G157" s="193"/>
    </row>
    <row r="158" spans="1:7" ht="15">
      <c r="A158" s="193"/>
      <c r="B158" s="193"/>
      <c r="C158" s="193"/>
      <c r="D158" s="193"/>
      <c r="E158" s="193"/>
      <c r="F158" s="208"/>
      <c r="G158" s="193"/>
    </row>
    <row r="159" spans="1:7" ht="15">
      <c r="A159" s="193"/>
      <c r="B159" s="193"/>
      <c r="C159" s="193"/>
      <c r="D159" s="193"/>
      <c r="E159" s="193"/>
      <c r="F159" s="208"/>
      <c r="G159" s="193"/>
    </row>
    <row r="160" spans="1:7" ht="15">
      <c r="A160" s="193"/>
      <c r="B160" s="193"/>
      <c r="C160" s="193"/>
      <c r="D160" s="193"/>
      <c r="E160" s="193"/>
      <c r="F160" s="208"/>
      <c r="G160" s="193"/>
    </row>
    <row r="161" spans="1:7" ht="15">
      <c r="A161" s="193"/>
      <c r="B161" s="193"/>
      <c r="C161" s="193"/>
      <c r="D161" s="193"/>
      <c r="E161" s="193"/>
      <c r="F161" s="208"/>
      <c r="G161" s="193"/>
    </row>
    <row r="162" spans="1:7" ht="15">
      <c r="A162" s="193"/>
      <c r="B162" s="193"/>
      <c r="C162" s="193"/>
      <c r="D162" s="193"/>
      <c r="E162" s="193"/>
      <c r="F162" s="208"/>
      <c r="G162" s="193"/>
    </row>
    <row r="163" spans="1:7" ht="15">
      <c r="A163" s="193"/>
      <c r="B163" s="193"/>
      <c r="C163" s="193"/>
      <c r="D163" s="193"/>
      <c r="E163" s="193"/>
      <c r="F163" s="208"/>
      <c r="G163" s="193"/>
    </row>
    <row r="164" spans="1:7" ht="15">
      <c r="A164" s="193"/>
      <c r="B164" s="193"/>
      <c r="C164" s="193"/>
      <c r="D164" s="193"/>
      <c r="E164" s="193"/>
      <c r="F164" s="208"/>
      <c r="G164" s="193"/>
    </row>
    <row r="165" spans="1:7" ht="15">
      <c r="A165" s="193"/>
      <c r="B165" s="193"/>
      <c r="C165" s="193"/>
      <c r="D165" s="193"/>
      <c r="E165" s="193"/>
      <c r="F165" s="208"/>
      <c r="G165" s="193"/>
    </row>
    <row r="166" spans="1:7" ht="15">
      <c r="A166" s="193"/>
      <c r="B166" s="193"/>
      <c r="C166" s="193"/>
      <c r="D166" s="193"/>
      <c r="E166" s="193"/>
      <c r="F166" s="208"/>
      <c r="G166" s="193"/>
    </row>
    <row r="167" spans="1:7" ht="15">
      <c r="A167" s="193"/>
      <c r="B167" s="193"/>
      <c r="C167" s="193"/>
      <c r="D167" s="193"/>
      <c r="E167" s="193"/>
      <c r="F167" s="208"/>
      <c r="G167" s="193"/>
    </row>
    <row r="168" spans="1:7" ht="15">
      <c r="A168" s="193"/>
      <c r="B168" s="193"/>
      <c r="C168" s="193"/>
      <c r="D168" s="193"/>
      <c r="E168" s="193"/>
      <c r="F168" s="208"/>
      <c r="G168" s="193"/>
    </row>
    <row r="169" spans="1:7" ht="15">
      <c r="A169" s="193"/>
      <c r="B169" s="193"/>
      <c r="C169" s="193"/>
      <c r="D169" s="193"/>
      <c r="E169" s="193"/>
      <c r="F169" s="208"/>
      <c r="G169" s="193"/>
    </row>
    <row r="170" spans="1:7" ht="15">
      <c r="A170" s="193"/>
      <c r="B170" s="193"/>
      <c r="C170" s="193"/>
      <c r="D170" s="193"/>
      <c r="E170" s="193"/>
      <c r="F170" s="208"/>
      <c r="G170" s="193"/>
    </row>
    <row r="171" spans="1:7" ht="15">
      <c r="A171" s="269"/>
      <c r="B171" s="269"/>
      <c r="C171" s="269"/>
      <c r="D171" s="269"/>
      <c r="E171" s="269"/>
      <c r="F171" s="270"/>
      <c r="G171" s="269"/>
    </row>
    <row r="172" spans="1:7" ht="15">
      <c r="A172" s="193"/>
      <c r="B172" s="193"/>
      <c r="C172" s="193"/>
      <c r="D172" s="193"/>
      <c r="E172" s="193"/>
      <c r="F172" s="208"/>
      <c r="G172" s="193"/>
    </row>
    <row r="173" spans="1:7" ht="15">
      <c r="A173" s="193"/>
      <c r="B173" s="193"/>
      <c r="C173" s="193"/>
      <c r="D173" s="193"/>
      <c r="E173" s="193"/>
      <c r="F173" s="208"/>
      <c r="G173" s="193"/>
    </row>
    <row r="174" spans="1:7" ht="15">
      <c r="A174" s="269"/>
      <c r="B174" s="269"/>
      <c r="C174" s="269"/>
      <c r="D174" s="269"/>
      <c r="E174" s="269"/>
      <c r="F174" s="270"/>
      <c r="G174" s="269"/>
    </row>
    <row r="175" spans="1:7" ht="15">
      <c r="A175" s="193"/>
      <c r="B175" s="193"/>
      <c r="C175" s="193"/>
      <c r="D175" s="193"/>
      <c r="E175" s="193"/>
      <c r="F175" s="208"/>
      <c r="G175" s="193"/>
    </row>
    <row r="176" spans="1:7" ht="15">
      <c r="A176" s="193"/>
      <c r="B176" s="193"/>
      <c r="C176" s="193"/>
      <c r="D176" s="193"/>
      <c r="E176" s="193"/>
      <c r="F176" s="208"/>
      <c r="G176" s="193"/>
    </row>
    <row r="177" spans="1:7" ht="15">
      <c r="A177" s="193"/>
      <c r="B177" s="193"/>
      <c r="C177" s="193"/>
      <c r="D177" s="193"/>
      <c r="E177" s="193"/>
      <c r="F177" s="208"/>
      <c r="G177" s="193"/>
    </row>
    <row r="178" spans="1:7" ht="15">
      <c r="A178" s="193"/>
      <c r="B178" s="193"/>
      <c r="C178" s="193"/>
      <c r="D178" s="193"/>
      <c r="E178" s="193"/>
      <c r="F178" s="208"/>
      <c r="G178" s="193"/>
    </row>
    <row r="179" spans="1:7" ht="15">
      <c r="A179" s="193"/>
      <c r="B179" s="193"/>
      <c r="C179" s="193"/>
      <c r="D179" s="193"/>
      <c r="E179" s="193"/>
      <c r="F179" s="208"/>
      <c r="G179" s="193"/>
    </row>
    <row r="180" spans="1:7" ht="15">
      <c r="A180" s="193"/>
      <c r="B180" s="193"/>
      <c r="C180" s="193"/>
      <c r="D180" s="193"/>
      <c r="E180" s="193"/>
      <c r="F180" s="208"/>
      <c r="G180" s="193"/>
    </row>
    <row r="181" spans="1:7" ht="15">
      <c r="A181" s="193"/>
      <c r="B181" s="193"/>
      <c r="C181" s="193"/>
      <c r="D181" s="193"/>
      <c r="E181" s="193"/>
      <c r="F181" s="208"/>
      <c r="G181" s="193"/>
    </row>
    <row r="182" spans="1:7" ht="15">
      <c r="A182" s="193"/>
      <c r="B182" s="193"/>
      <c r="C182" s="193"/>
      <c r="D182" s="193"/>
      <c r="E182" s="193"/>
      <c r="F182" s="208"/>
      <c r="G182" s="193"/>
    </row>
    <row r="183" spans="1:7" ht="15">
      <c r="A183" s="193"/>
      <c r="B183" s="193"/>
      <c r="C183" s="193"/>
      <c r="D183" s="193"/>
      <c r="E183" s="193"/>
      <c r="F183" s="208"/>
      <c r="G183" s="193"/>
    </row>
    <row r="184" spans="1:7" ht="15">
      <c r="A184" s="193"/>
      <c r="B184" s="193"/>
      <c r="C184" s="193"/>
      <c r="D184" s="193"/>
      <c r="E184" s="193"/>
      <c r="F184" s="208"/>
      <c r="G184" s="193"/>
    </row>
    <row r="185" spans="1:7" ht="15">
      <c r="A185" s="193"/>
      <c r="B185" s="193"/>
      <c r="C185" s="193"/>
      <c r="D185" s="193"/>
      <c r="E185" s="193"/>
      <c r="F185" s="208"/>
      <c r="G185" s="193"/>
    </row>
    <row r="186" spans="1:7" ht="15">
      <c r="A186" s="193"/>
      <c r="B186" s="193"/>
      <c r="C186" s="193"/>
      <c r="D186" s="193"/>
      <c r="E186" s="193"/>
      <c r="F186" s="208"/>
      <c r="G186" s="193"/>
    </row>
    <row r="187" spans="1:7" ht="15">
      <c r="A187" s="193"/>
      <c r="B187" s="193"/>
      <c r="C187" s="193"/>
      <c r="D187" s="193"/>
      <c r="E187" s="193"/>
      <c r="F187" s="208"/>
      <c r="G187" s="193"/>
    </row>
    <row r="188" spans="1:7" ht="15">
      <c r="A188" s="193"/>
      <c r="B188" s="193"/>
      <c r="C188" s="193"/>
      <c r="D188" s="193"/>
      <c r="E188" s="193"/>
      <c r="F188" s="208"/>
      <c r="G188" s="193"/>
    </row>
    <row r="189" spans="1:7" ht="15">
      <c r="A189" s="193"/>
      <c r="B189" s="193"/>
      <c r="C189" s="193"/>
      <c r="D189" s="193"/>
      <c r="E189" s="193"/>
      <c r="F189" s="208"/>
      <c r="G189" s="193"/>
    </row>
    <row r="190" spans="1:7" ht="15">
      <c r="A190" s="193"/>
      <c r="B190" s="193"/>
      <c r="C190" s="193"/>
      <c r="D190" s="193"/>
      <c r="E190" s="193"/>
      <c r="F190" s="208"/>
      <c r="G190" s="193"/>
    </row>
    <row r="191" spans="1:7" ht="15">
      <c r="A191" s="193"/>
      <c r="B191" s="193"/>
      <c r="C191" s="193"/>
      <c r="D191" s="193"/>
      <c r="E191" s="193"/>
      <c r="F191" s="208"/>
      <c r="G191" s="193"/>
    </row>
    <row r="192" spans="1:7" ht="15">
      <c r="A192" s="193"/>
      <c r="B192" s="193"/>
      <c r="C192" s="193"/>
      <c r="D192" s="193"/>
      <c r="E192" s="193"/>
      <c r="F192" s="208"/>
      <c r="G192" s="193"/>
    </row>
    <row r="193" spans="1:7" ht="15">
      <c r="A193" s="193"/>
      <c r="B193" s="193"/>
      <c r="C193" s="193"/>
      <c r="D193" s="193"/>
      <c r="E193" s="193"/>
      <c r="F193" s="208"/>
      <c r="G193" s="193"/>
    </row>
    <row r="194" spans="1:7" ht="15">
      <c r="A194" s="193"/>
      <c r="B194" s="193"/>
      <c r="C194" s="193"/>
      <c r="D194" s="193"/>
      <c r="E194" s="193"/>
      <c r="F194" s="208"/>
      <c r="G194" s="193"/>
    </row>
    <row r="195" spans="1:7" ht="15">
      <c r="A195" s="193"/>
      <c r="B195" s="193"/>
      <c r="C195" s="193"/>
      <c r="D195" s="193"/>
      <c r="E195" s="193"/>
      <c r="F195" s="208"/>
      <c r="G195" s="193"/>
    </row>
    <row r="196" spans="1:7" ht="15">
      <c r="A196" s="193"/>
      <c r="B196" s="193"/>
      <c r="C196" s="193"/>
      <c r="D196" s="193"/>
      <c r="E196" s="193"/>
      <c r="F196" s="208"/>
      <c r="G196" s="193"/>
    </row>
    <row r="197" spans="1:7" ht="15">
      <c r="A197" s="193"/>
      <c r="B197" s="193"/>
      <c r="C197" s="193"/>
      <c r="D197" s="193"/>
      <c r="E197" s="193"/>
      <c r="F197" s="208"/>
      <c r="G197" s="193"/>
    </row>
    <row r="198" spans="1:7" ht="15">
      <c r="A198" s="193"/>
      <c r="B198" s="193"/>
      <c r="C198" s="193"/>
      <c r="D198" s="193"/>
      <c r="E198" s="193"/>
      <c r="F198" s="208"/>
      <c r="G198" s="193"/>
    </row>
    <row r="199" spans="1:7" ht="15">
      <c r="A199" s="193"/>
      <c r="B199" s="193"/>
      <c r="C199" s="193"/>
      <c r="D199" s="193"/>
      <c r="E199" s="193"/>
      <c r="F199" s="208"/>
      <c r="G199" s="193"/>
    </row>
    <row r="200" spans="1:7" ht="15">
      <c r="A200" s="193"/>
      <c r="B200" s="193"/>
      <c r="C200" s="193"/>
      <c r="D200" s="193"/>
      <c r="E200" s="193"/>
      <c r="F200" s="208"/>
      <c r="G200" s="193"/>
    </row>
    <row r="201" spans="1:7" ht="15">
      <c r="A201" s="193"/>
      <c r="B201" s="193"/>
      <c r="C201" s="193"/>
      <c r="D201" s="193"/>
      <c r="E201" s="193"/>
      <c r="F201" s="208"/>
      <c r="G201" s="193"/>
    </row>
    <row r="202" spans="1:7" ht="15">
      <c r="A202" s="193"/>
      <c r="B202" s="193"/>
      <c r="C202" s="193"/>
      <c r="D202" s="193"/>
      <c r="E202" s="193"/>
      <c r="F202" s="208"/>
      <c r="G202" s="193"/>
    </row>
    <row r="203" spans="1:7" ht="15">
      <c r="A203" s="193"/>
      <c r="B203" s="193"/>
      <c r="C203" s="193"/>
      <c r="D203" s="193"/>
      <c r="E203" s="193"/>
      <c r="F203" s="208"/>
      <c r="G203" s="193"/>
    </row>
    <row r="204" spans="1:7" ht="15">
      <c r="A204" s="193"/>
      <c r="B204" s="193"/>
      <c r="C204" s="193"/>
      <c r="D204" s="193"/>
      <c r="E204" s="193"/>
      <c r="F204" s="208"/>
      <c r="G204" s="193"/>
    </row>
    <row r="205" spans="1:7" ht="15">
      <c r="A205" s="193"/>
      <c r="B205" s="193"/>
      <c r="C205" s="193"/>
      <c r="D205" s="193"/>
      <c r="E205" s="193"/>
      <c r="F205" s="208"/>
      <c r="G205" s="193"/>
    </row>
    <row r="206" spans="1:7" ht="15">
      <c r="A206" s="193"/>
      <c r="B206" s="193"/>
      <c r="C206" s="193"/>
      <c r="D206" s="193"/>
      <c r="E206" s="193"/>
      <c r="F206" s="208"/>
      <c r="G206" s="193"/>
    </row>
    <row r="207" spans="1:7" ht="15">
      <c r="A207" s="193"/>
      <c r="B207" s="193"/>
      <c r="C207" s="193"/>
      <c r="D207" s="193"/>
      <c r="E207" s="193"/>
      <c r="F207" s="208"/>
      <c r="G207" s="193"/>
    </row>
    <row r="208" spans="1:7" ht="15">
      <c r="A208" s="193"/>
      <c r="B208" s="193"/>
      <c r="C208" s="193"/>
      <c r="D208" s="193"/>
      <c r="E208" s="193"/>
      <c r="F208" s="208"/>
      <c r="G208" s="193"/>
    </row>
    <row r="209" spans="1:7" ht="15">
      <c r="A209" s="193"/>
      <c r="B209" s="193"/>
      <c r="C209" s="193"/>
      <c r="D209" s="193"/>
      <c r="E209" s="193"/>
      <c r="F209" s="208"/>
      <c r="G209" s="193"/>
    </row>
    <row r="210" spans="1:7" ht="15">
      <c r="A210" s="193"/>
      <c r="B210" s="193"/>
      <c r="C210" s="193"/>
      <c r="D210" s="193"/>
      <c r="E210" s="193"/>
      <c r="F210" s="208"/>
      <c r="G210" s="193"/>
    </row>
    <row r="211" spans="1:7" ht="15">
      <c r="A211" s="193"/>
      <c r="B211" s="193"/>
      <c r="C211" s="193"/>
      <c r="D211" s="193"/>
      <c r="E211" s="193"/>
      <c r="F211" s="208"/>
      <c r="G211" s="193"/>
    </row>
    <row r="212" spans="1:7" ht="15">
      <c r="A212" s="193"/>
      <c r="B212" s="193"/>
      <c r="C212" s="193"/>
      <c r="D212" s="193"/>
      <c r="E212" s="193"/>
      <c r="F212" s="208"/>
      <c r="G212" s="193"/>
    </row>
    <row r="213" spans="1:7" ht="15">
      <c r="A213" s="193"/>
      <c r="B213" s="193"/>
      <c r="C213" s="193"/>
      <c r="D213" s="193"/>
      <c r="E213" s="193"/>
      <c r="F213" s="208"/>
      <c r="G213" s="193"/>
    </row>
    <row r="214" spans="1:7" ht="15">
      <c r="A214" s="193"/>
      <c r="B214" s="193"/>
      <c r="C214" s="193"/>
      <c r="D214" s="193"/>
      <c r="E214" s="193"/>
      <c r="F214" s="208"/>
      <c r="G214" s="193"/>
    </row>
    <row r="215" spans="1:7" ht="15">
      <c r="A215" s="193"/>
      <c r="B215" s="193"/>
      <c r="C215" s="193"/>
      <c r="D215" s="193"/>
      <c r="E215" s="193"/>
      <c r="F215" s="208"/>
      <c r="G215" s="193"/>
    </row>
    <row r="216" spans="1:7" ht="15">
      <c r="A216" s="193"/>
      <c r="B216" s="193"/>
      <c r="C216" s="193"/>
      <c r="D216" s="193"/>
      <c r="E216" s="193"/>
      <c r="F216" s="208"/>
      <c r="G216" s="193"/>
    </row>
    <row r="217" spans="1:7" ht="15">
      <c r="A217" s="193"/>
      <c r="B217" s="193"/>
      <c r="C217" s="193"/>
      <c r="D217" s="193"/>
      <c r="E217" s="193"/>
      <c r="F217" s="208"/>
      <c r="G217" s="193"/>
    </row>
    <row r="218" spans="1:7" ht="15">
      <c r="A218" s="193"/>
      <c r="B218" s="193"/>
      <c r="C218" s="193"/>
      <c r="D218" s="193"/>
      <c r="E218" s="193"/>
      <c r="F218" s="208"/>
      <c r="G218" s="193"/>
    </row>
    <row r="219" spans="1:7" ht="15">
      <c r="A219" s="193"/>
      <c r="B219" s="193"/>
      <c r="C219" s="193"/>
      <c r="D219" s="193"/>
      <c r="E219" s="193"/>
      <c r="F219" s="208"/>
      <c r="G219" s="193"/>
    </row>
    <row r="220" spans="1:7" ht="15">
      <c r="A220" s="193"/>
      <c r="B220" s="193"/>
      <c r="C220" s="193"/>
      <c r="D220" s="193"/>
      <c r="E220" s="193"/>
      <c r="F220" s="208"/>
      <c r="G220" s="193"/>
    </row>
    <row r="221" spans="1:7" ht="15">
      <c r="A221" s="193"/>
      <c r="B221" s="193"/>
      <c r="C221" s="193"/>
      <c r="D221" s="193"/>
      <c r="E221" s="193"/>
      <c r="F221" s="208"/>
      <c r="G221" s="193"/>
    </row>
    <row r="222" spans="1:7" ht="15">
      <c r="A222" s="193"/>
      <c r="B222" s="193"/>
      <c r="C222" s="193"/>
      <c r="D222" s="193"/>
      <c r="E222" s="193"/>
      <c r="F222" s="208"/>
      <c r="G222" s="193"/>
    </row>
    <row r="223" spans="1:7" ht="15">
      <c r="A223" s="193"/>
      <c r="B223" s="193"/>
      <c r="C223" s="193"/>
      <c r="D223" s="193"/>
      <c r="E223" s="193"/>
      <c r="F223" s="208"/>
      <c r="G223" s="193"/>
    </row>
    <row r="224" spans="1:7" ht="15">
      <c r="A224" s="193"/>
      <c r="B224" s="193"/>
      <c r="C224" s="193"/>
      <c r="D224" s="193"/>
      <c r="E224" s="193"/>
      <c r="F224" s="208"/>
      <c r="G224" s="193"/>
    </row>
    <row r="225" spans="1:7" ht="15">
      <c r="A225" s="193"/>
      <c r="B225" s="193"/>
      <c r="C225" s="193"/>
      <c r="D225" s="193"/>
      <c r="E225" s="193"/>
      <c r="F225" s="208"/>
      <c r="G225" s="193"/>
    </row>
    <row r="226" spans="1:7" ht="15">
      <c r="A226" s="193"/>
      <c r="B226" s="193"/>
      <c r="C226" s="193"/>
      <c r="D226" s="193"/>
      <c r="E226" s="193"/>
      <c r="F226" s="208"/>
      <c r="G226" s="193"/>
    </row>
    <row r="227" spans="1:7" ht="15">
      <c r="A227" s="193"/>
      <c r="B227" s="193"/>
      <c r="C227" s="193"/>
      <c r="D227" s="193"/>
      <c r="E227" s="193"/>
      <c r="F227" s="208"/>
      <c r="G227" s="193"/>
    </row>
    <row r="228" spans="1:7" ht="15">
      <c r="A228" s="193"/>
      <c r="B228" s="193"/>
      <c r="C228" s="193"/>
      <c r="D228" s="193"/>
      <c r="E228" s="193"/>
      <c r="F228" s="208"/>
      <c r="G228" s="193"/>
    </row>
    <row r="229" spans="1:7" ht="15">
      <c r="A229" s="193"/>
      <c r="B229" s="193"/>
      <c r="C229" s="193"/>
      <c r="D229" s="193"/>
      <c r="E229" s="193"/>
      <c r="F229" s="208"/>
      <c r="G229" s="193"/>
    </row>
    <row r="230" spans="1:7" ht="15">
      <c r="A230" s="193"/>
      <c r="B230" s="193"/>
      <c r="C230" s="193"/>
      <c r="D230" s="193"/>
      <c r="E230" s="193"/>
      <c r="F230" s="208"/>
      <c r="G230" s="193"/>
    </row>
    <row r="231" spans="1:7" ht="15">
      <c r="A231" s="193"/>
      <c r="B231" s="193"/>
      <c r="C231" s="193"/>
      <c r="D231" s="193"/>
      <c r="E231" s="193"/>
      <c r="F231" s="208"/>
      <c r="G231" s="193"/>
    </row>
    <row r="232" spans="1:7" ht="15">
      <c r="A232" s="193"/>
      <c r="B232" s="193"/>
      <c r="C232" s="193"/>
      <c r="D232" s="193"/>
      <c r="E232" s="193"/>
      <c r="F232" s="208"/>
      <c r="G232" s="193"/>
    </row>
    <row r="233" spans="1:7" ht="15">
      <c r="A233" s="193"/>
      <c r="B233" s="193"/>
      <c r="C233" s="193"/>
      <c r="D233" s="193"/>
      <c r="E233" s="193"/>
      <c r="F233" s="208"/>
      <c r="G233" s="193"/>
    </row>
    <row r="234" spans="1:7" ht="15">
      <c r="A234" s="193"/>
      <c r="B234" s="193"/>
      <c r="C234" s="193"/>
      <c r="D234" s="193"/>
      <c r="E234" s="193"/>
      <c r="F234" s="208"/>
      <c r="G234" s="193"/>
    </row>
    <row r="235" spans="1:7" ht="15">
      <c r="A235" s="193"/>
      <c r="B235" s="193"/>
      <c r="C235" s="193"/>
      <c r="D235" s="193"/>
      <c r="E235" s="193"/>
      <c r="F235" s="208"/>
      <c r="G235" s="193"/>
    </row>
    <row r="236" spans="1:7" ht="15">
      <c r="A236" s="193"/>
      <c r="B236" s="193"/>
      <c r="C236" s="193"/>
      <c r="D236" s="193"/>
      <c r="E236" s="193"/>
      <c r="F236" s="208"/>
      <c r="G236" s="193"/>
    </row>
    <row r="237" spans="1:7" ht="15">
      <c r="A237" s="193"/>
      <c r="B237" s="193"/>
      <c r="C237" s="193"/>
      <c r="D237" s="193"/>
      <c r="E237" s="193"/>
      <c r="F237" s="208"/>
      <c r="G237" s="193"/>
    </row>
    <row r="238" spans="1:7" ht="15">
      <c r="A238" s="193"/>
      <c r="B238" s="193"/>
      <c r="C238" s="193"/>
      <c r="D238" s="193"/>
      <c r="E238" s="193"/>
      <c r="F238" s="208"/>
      <c r="G238" s="193"/>
    </row>
    <row r="239" spans="1:7" ht="15">
      <c r="A239" s="193"/>
      <c r="B239" s="193"/>
      <c r="C239" s="193"/>
      <c r="D239" s="193"/>
      <c r="E239" s="193"/>
      <c r="F239" s="208"/>
      <c r="G239" s="193"/>
    </row>
    <row r="240" spans="1:7" ht="15">
      <c r="A240" s="193"/>
      <c r="B240" s="193"/>
      <c r="C240" s="193"/>
      <c r="D240" s="193"/>
      <c r="E240" s="193"/>
      <c r="F240" s="208"/>
      <c r="G240" s="193"/>
    </row>
    <row r="241" spans="1:7" ht="15">
      <c r="A241" s="193"/>
      <c r="B241" s="193"/>
      <c r="C241" s="193"/>
      <c r="D241" s="193"/>
      <c r="E241" s="193"/>
      <c r="F241" s="208"/>
      <c r="G241" s="193"/>
    </row>
    <row r="242" spans="1:7" ht="15">
      <c r="A242" s="193"/>
      <c r="B242" s="193"/>
      <c r="C242" s="193"/>
      <c r="D242" s="193"/>
      <c r="E242" s="193"/>
      <c r="F242" s="208"/>
      <c r="G242" s="193"/>
    </row>
    <row r="243" spans="1:7" ht="15">
      <c r="A243" s="193"/>
      <c r="B243" s="193"/>
      <c r="C243" s="193"/>
      <c r="D243" s="193"/>
      <c r="E243" s="193"/>
      <c r="F243" s="208"/>
      <c r="G243" s="193"/>
    </row>
    <row r="244" spans="1:7" ht="15">
      <c r="A244" s="193"/>
      <c r="B244" s="193"/>
      <c r="C244" s="193"/>
      <c r="D244" s="193"/>
      <c r="E244" s="193"/>
      <c r="F244" s="208"/>
      <c r="G244" s="193"/>
    </row>
    <row r="245" spans="1:7" ht="15">
      <c r="A245" s="193"/>
      <c r="B245" s="193"/>
      <c r="C245" s="193"/>
      <c r="D245" s="193"/>
      <c r="E245" s="193"/>
      <c r="F245" s="208"/>
      <c r="G245" s="193"/>
    </row>
    <row r="246" spans="1:7" ht="15">
      <c r="A246" s="193"/>
      <c r="B246" s="193"/>
      <c r="C246" s="193"/>
      <c r="D246" s="193"/>
      <c r="E246" s="193"/>
      <c r="F246" s="208"/>
      <c r="G246" s="193"/>
    </row>
    <row r="247" spans="1:7" ht="15">
      <c r="A247" s="193"/>
      <c r="B247" s="193"/>
      <c r="C247" s="193"/>
      <c r="D247" s="193"/>
      <c r="E247" s="193"/>
      <c r="F247" s="208"/>
      <c r="G247" s="193"/>
    </row>
    <row r="248" spans="1:7" ht="15">
      <c r="A248" s="193"/>
      <c r="B248" s="193"/>
      <c r="C248" s="193"/>
      <c r="D248" s="193"/>
      <c r="E248" s="193"/>
      <c r="F248" s="208"/>
      <c r="G248" s="193"/>
    </row>
    <row r="249" spans="1:7" ht="15">
      <c r="A249" s="193"/>
      <c r="B249" s="193"/>
      <c r="C249" s="193"/>
      <c r="D249" s="193"/>
      <c r="E249" s="193"/>
      <c r="F249" s="208"/>
      <c r="G249" s="193"/>
    </row>
    <row r="250" spans="1:7" ht="15">
      <c r="A250" s="193"/>
      <c r="B250" s="193"/>
      <c r="C250" s="193"/>
      <c r="D250" s="193"/>
      <c r="E250" s="193"/>
      <c r="F250" s="208"/>
      <c r="G250" s="193"/>
    </row>
    <row r="251" spans="1:7" ht="15">
      <c r="A251" s="193"/>
      <c r="B251" s="193"/>
      <c r="C251" s="193"/>
      <c r="D251" s="193"/>
      <c r="E251" s="193"/>
      <c r="F251" s="208"/>
      <c r="G251" s="193"/>
    </row>
    <row r="252" spans="1:7" ht="15">
      <c r="A252" s="193"/>
      <c r="B252" s="193"/>
      <c r="C252" s="193"/>
      <c r="D252" s="193"/>
      <c r="E252" s="193"/>
      <c r="F252" s="208"/>
      <c r="G252" s="193"/>
    </row>
    <row r="253" spans="1:7" ht="15">
      <c r="A253" s="193"/>
      <c r="B253" s="193"/>
      <c r="C253" s="193"/>
      <c r="D253" s="193"/>
      <c r="E253" s="193"/>
      <c r="F253" s="208"/>
      <c r="G253" s="193"/>
    </row>
    <row r="254" spans="1:7" ht="15">
      <c r="A254" s="193"/>
      <c r="B254" s="193"/>
      <c r="C254" s="193"/>
      <c r="D254" s="193"/>
      <c r="E254" s="193"/>
      <c r="F254" s="208"/>
      <c r="G254" s="193"/>
    </row>
    <row r="255" spans="1:7" ht="15">
      <c r="A255" s="193"/>
      <c r="B255" s="193"/>
      <c r="C255" s="193"/>
      <c r="D255" s="193"/>
      <c r="E255" s="193"/>
      <c r="F255" s="208"/>
      <c r="G255" s="193"/>
    </row>
    <row r="256" spans="1:7" ht="15">
      <c r="A256" s="193"/>
      <c r="B256" s="193"/>
      <c r="C256" s="193"/>
      <c r="D256" s="193"/>
      <c r="E256" s="193"/>
      <c r="F256" s="208"/>
      <c r="G256" s="193"/>
    </row>
    <row r="257" spans="1:7" ht="15">
      <c r="A257" s="193"/>
      <c r="B257" s="193"/>
      <c r="C257" s="193"/>
      <c r="D257" s="193"/>
      <c r="E257" s="193"/>
      <c r="F257" s="208"/>
      <c r="G257" s="193"/>
    </row>
    <row r="258" spans="1:7" ht="15">
      <c r="A258" s="193"/>
      <c r="B258" s="193"/>
      <c r="C258" s="193"/>
      <c r="D258" s="193"/>
      <c r="E258" s="193"/>
      <c r="F258" s="208"/>
      <c r="G258" s="193"/>
    </row>
    <row r="259" spans="1:7" ht="15">
      <c r="A259" s="193"/>
      <c r="B259" s="193"/>
      <c r="C259" s="193"/>
      <c r="D259" s="193"/>
      <c r="E259" s="193"/>
      <c r="F259" s="208"/>
      <c r="G259" s="193"/>
    </row>
    <row r="260" spans="1:7" ht="15">
      <c r="A260" s="193"/>
      <c r="B260" s="193"/>
      <c r="C260" s="193"/>
      <c r="D260" s="193"/>
      <c r="E260" s="193"/>
      <c r="F260" s="208"/>
      <c r="G260" s="193"/>
    </row>
    <row r="261" spans="1:7" ht="15">
      <c r="A261" s="193"/>
      <c r="B261" s="193"/>
      <c r="C261" s="193"/>
      <c r="D261" s="193"/>
      <c r="E261" s="193"/>
      <c r="F261" s="208"/>
      <c r="G261" s="193"/>
    </row>
    <row r="262" spans="1:7" ht="15">
      <c r="A262" s="193"/>
      <c r="B262" s="193"/>
      <c r="C262" s="193"/>
      <c r="D262" s="193"/>
      <c r="E262" s="193"/>
      <c r="F262" s="208"/>
      <c r="G262" s="193"/>
    </row>
    <row r="263" spans="1:7" ht="15">
      <c r="A263" s="193"/>
      <c r="B263" s="193"/>
      <c r="C263" s="193"/>
      <c r="D263" s="193"/>
      <c r="E263" s="193"/>
      <c r="F263" s="208"/>
      <c r="G263" s="193"/>
    </row>
    <row r="264" spans="1:7" ht="15">
      <c r="A264" s="193"/>
      <c r="B264" s="193"/>
      <c r="C264" s="193"/>
      <c r="D264" s="193"/>
      <c r="E264" s="193"/>
      <c r="F264" s="208"/>
      <c r="G264" s="193"/>
    </row>
    <row r="265" spans="1:7" ht="15">
      <c r="A265" s="193"/>
      <c r="B265" s="193"/>
      <c r="C265" s="193"/>
      <c r="D265" s="193"/>
      <c r="E265" s="193"/>
      <c r="F265" s="208"/>
      <c r="G265" s="193"/>
    </row>
    <row r="266" spans="1:7" ht="15">
      <c r="A266" s="193"/>
      <c r="B266" s="193"/>
      <c r="C266" s="193"/>
      <c r="D266" s="193"/>
      <c r="E266" s="193"/>
      <c r="F266" s="208"/>
      <c r="G266" s="193"/>
    </row>
    <row r="267" spans="1:7" ht="15">
      <c r="A267" s="193"/>
      <c r="B267" s="193"/>
      <c r="C267" s="193"/>
      <c r="D267" s="193"/>
      <c r="E267" s="193"/>
      <c r="F267" s="208"/>
      <c r="G267" s="193"/>
    </row>
    <row r="268" spans="1:7" ht="15">
      <c r="A268" s="193"/>
      <c r="B268" s="193"/>
      <c r="C268" s="193"/>
      <c r="D268" s="193"/>
      <c r="E268" s="193"/>
      <c r="F268" s="208"/>
      <c r="G268" s="193"/>
    </row>
    <row r="269" spans="1:7" ht="15">
      <c r="A269" s="193"/>
      <c r="B269" s="193"/>
      <c r="C269" s="193"/>
      <c r="D269" s="193"/>
      <c r="E269" s="193"/>
      <c r="F269" s="208"/>
      <c r="G269" s="193"/>
    </row>
    <row r="270" spans="1:7" ht="15">
      <c r="A270" s="193"/>
      <c r="B270" s="193"/>
      <c r="C270" s="193"/>
      <c r="D270" s="193"/>
      <c r="E270" s="193"/>
      <c r="F270" s="208"/>
      <c r="G270" s="193"/>
    </row>
    <row r="271" spans="1:7" ht="15">
      <c r="A271" s="193"/>
      <c r="B271" s="193"/>
      <c r="C271" s="193"/>
      <c r="D271" s="193"/>
      <c r="E271" s="193"/>
      <c r="F271" s="208"/>
      <c r="G271" s="193"/>
    </row>
    <row r="272" spans="1:7" ht="15">
      <c r="A272" s="193"/>
      <c r="B272" s="193"/>
      <c r="C272" s="193"/>
      <c r="D272" s="193"/>
      <c r="E272" s="193"/>
      <c r="F272" s="208"/>
      <c r="G272" s="193"/>
    </row>
    <row r="273" spans="1:7" ht="15">
      <c r="A273" s="193"/>
      <c r="B273" s="193"/>
      <c r="C273" s="193"/>
      <c r="D273" s="193"/>
      <c r="E273" s="193"/>
      <c r="F273" s="208"/>
      <c r="G273" s="193"/>
    </row>
    <row r="274" spans="1:7" ht="15">
      <c r="A274" s="193"/>
      <c r="B274" s="193"/>
      <c r="C274" s="193"/>
      <c r="D274" s="193"/>
      <c r="E274" s="193"/>
      <c r="F274" s="208"/>
      <c r="G274" s="193"/>
    </row>
    <row r="275" spans="1:7" ht="15">
      <c r="A275" s="193"/>
      <c r="B275" s="193"/>
      <c r="C275" s="193"/>
      <c r="D275" s="193"/>
      <c r="E275" s="193"/>
      <c r="F275" s="208"/>
      <c r="G275" s="193"/>
    </row>
    <row r="276" spans="1:7" ht="15">
      <c r="A276" s="193"/>
      <c r="B276" s="193"/>
      <c r="C276" s="193"/>
      <c r="D276" s="193"/>
      <c r="E276" s="193"/>
      <c r="F276" s="208"/>
      <c r="G276" s="193"/>
    </row>
    <row r="277" spans="1:7" ht="15">
      <c r="A277" s="193"/>
      <c r="B277" s="193"/>
      <c r="C277" s="193"/>
      <c r="D277" s="193"/>
      <c r="E277" s="193"/>
      <c r="F277" s="208"/>
      <c r="G277" s="193"/>
    </row>
    <row r="278" spans="1:7" ht="15">
      <c r="A278" s="193"/>
      <c r="B278" s="193"/>
      <c r="C278" s="193"/>
      <c r="D278" s="193"/>
      <c r="E278" s="193"/>
      <c r="F278" s="208"/>
      <c r="G278" s="193"/>
    </row>
    <row r="279" spans="1:7" ht="15">
      <c r="A279" s="193"/>
      <c r="B279" s="193"/>
      <c r="C279" s="193"/>
      <c r="D279" s="193"/>
      <c r="E279" s="193"/>
      <c r="F279" s="208"/>
      <c r="G279" s="193"/>
    </row>
    <row r="280" spans="1:7" ht="15">
      <c r="A280" s="193"/>
      <c r="B280" s="193"/>
      <c r="C280" s="193"/>
      <c r="D280" s="193"/>
      <c r="E280" s="193"/>
      <c r="F280" s="208"/>
      <c r="G280" s="193"/>
    </row>
    <row r="281" spans="1:7" ht="15">
      <c r="A281" s="193"/>
      <c r="B281" s="193"/>
      <c r="C281" s="193"/>
      <c r="D281" s="193"/>
      <c r="E281" s="193"/>
      <c r="F281" s="208"/>
      <c r="G281" s="193"/>
    </row>
    <row r="282" spans="1:7" ht="15">
      <c r="A282" s="193"/>
      <c r="B282" s="193"/>
      <c r="C282" s="193"/>
      <c r="D282" s="193"/>
      <c r="E282" s="193"/>
      <c r="F282" s="208"/>
      <c r="G282" s="193"/>
    </row>
    <row r="283" spans="1:7" ht="15">
      <c r="A283" s="193"/>
      <c r="B283" s="193"/>
      <c r="C283" s="193"/>
      <c r="D283" s="193"/>
      <c r="E283" s="193"/>
      <c r="F283" s="208"/>
      <c r="G283" s="193"/>
    </row>
    <row r="284" spans="1:7" ht="15">
      <c r="A284" s="193"/>
      <c r="B284" s="193"/>
      <c r="C284" s="193"/>
      <c r="D284" s="193"/>
      <c r="E284" s="193"/>
      <c r="F284" s="208"/>
      <c r="G284" s="193"/>
    </row>
    <row r="285" spans="1:7" ht="15">
      <c r="A285" s="193"/>
      <c r="B285" s="193"/>
      <c r="C285" s="193"/>
      <c r="D285" s="193"/>
      <c r="E285" s="193"/>
      <c r="F285" s="208"/>
      <c r="G285" s="193"/>
    </row>
    <row r="286" spans="1:7" ht="15">
      <c r="A286" s="193"/>
      <c r="B286" s="193"/>
      <c r="C286" s="193"/>
      <c r="D286" s="193"/>
      <c r="E286" s="193"/>
      <c r="F286" s="208"/>
      <c r="G286" s="193"/>
    </row>
    <row r="287" spans="1:7" ht="15">
      <c r="A287" s="193"/>
      <c r="B287" s="193"/>
      <c r="C287" s="193"/>
      <c r="D287" s="193"/>
      <c r="E287" s="193"/>
      <c r="F287" s="208"/>
      <c r="G287" s="193"/>
    </row>
    <row r="288" spans="1:7" ht="15">
      <c r="A288" s="193"/>
      <c r="B288" s="193"/>
      <c r="C288" s="193"/>
      <c r="D288" s="193"/>
      <c r="E288" s="193"/>
      <c r="F288" s="208"/>
      <c r="G288" s="193"/>
    </row>
    <row r="289" spans="1:7" ht="15">
      <c r="A289" s="193"/>
      <c r="B289" s="193"/>
      <c r="C289" s="193"/>
      <c r="D289" s="193"/>
      <c r="E289" s="193"/>
      <c r="F289" s="208"/>
      <c r="G289" s="193"/>
    </row>
    <row r="290" spans="1:7" ht="15">
      <c r="A290" s="193"/>
      <c r="B290" s="193"/>
      <c r="C290" s="193"/>
      <c r="D290" s="193"/>
      <c r="E290" s="193"/>
      <c r="F290" s="208"/>
      <c r="G290" s="193"/>
    </row>
    <row r="291" spans="1:7" ht="15">
      <c r="A291" s="193"/>
      <c r="B291" s="193"/>
      <c r="C291" s="193"/>
      <c r="D291" s="193"/>
      <c r="E291" s="193"/>
      <c r="F291" s="208"/>
      <c r="G291" s="193"/>
    </row>
    <row r="292" spans="1:7" ht="15">
      <c r="A292" s="193"/>
      <c r="B292" s="193"/>
      <c r="C292" s="193"/>
      <c r="D292" s="193"/>
      <c r="E292" s="193"/>
      <c r="F292" s="208"/>
      <c r="G292" s="193"/>
    </row>
    <row r="293" spans="1:7" ht="15">
      <c r="A293" s="193"/>
      <c r="B293" s="193"/>
      <c r="C293" s="193"/>
      <c r="D293" s="193"/>
      <c r="E293" s="193"/>
      <c r="F293" s="208"/>
      <c r="G293" s="193"/>
    </row>
    <row r="294" spans="1:7" ht="15">
      <c r="A294" s="193"/>
      <c r="B294" s="193"/>
      <c r="C294" s="193"/>
      <c r="D294" s="193"/>
      <c r="E294" s="193"/>
      <c r="F294" s="208"/>
      <c r="G294" s="193"/>
    </row>
    <row r="295" spans="1:7" ht="15">
      <c r="A295" s="193"/>
      <c r="B295" s="193"/>
      <c r="C295" s="193"/>
      <c r="D295" s="193"/>
      <c r="E295" s="193"/>
      <c r="F295" s="208"/>
      <c r="G295" s="193"/>
    </row>
    <row r="296" spans="1:7" ht="15">
      <c r="A296" s="193"/>
      <c r="B296" s="193"/>
      <c r="C296" s="193"/>
      <c r="D296" s="193"/>
      <c r="E296" s="193"/>
      <c r="F296" s="208"/>
      <c r="G296" s="193"/>
    </row>
    <row r="297" spans="1:7" ht="15">
      <c r="A297" s="193"/>
      <c r="B297" s="193"/>
      <c r="C297" s="193"/>
      <c r="D297" s="193"/>
      <c r="E297" s="193"/>
      <c r="F297" s="208"/>
      <c r="G297" s="193"/>
    </row>
    <row r="298" spans="1:7" ht="15">
      <c r="A298" s="193"/>
      <c r="B298" s="193"/>
      <c r="C298" s="193"/>
      <c r="D298" s="193"/>
      <c r="E298" s="193"/>
      <c r="F298" s="208"/>
      <c r="G298" s="193"/>
    </row>
    <row r="299" spans="1:7" ht="15">
      <c r="A299" s="193"/>
      <c r="B299" s="193"/>
      <c r="C299" s="193"/>
      <c r="D299" s="193"/>
      <c r="E299" s="193"/>
      <c r="F299" s="208"/>
      <c r="G299" s="193"/>
    </row>
    <row r="300" spans="1:7" ht="15">
      <c r="A300" s="193"/>
      <c r="B300" s="193"/>
      <c r="C300" s="193"/>
      <c r="D300" s="193"/>
      <c r="E300" s="193"/>
      <c r="F300" s="208"/>
      <c r="G300" s="193"/>
    </row>
    <row r="301" spans="1:7" ht="15">
      <c r="A301" s="193"/>
      <c r="B301" s="193"/>
      <c r="C301" s="193"/>
      <c r="D301" s="193"/>
      <c r="E301" s="193"/>
      <c r="F301" s="208"/>
      <c r="G301" s="193"/>
    </row>
    <row r="302" spans="1:7" ht="15">
      <c r="A302" s="193"/>
      <c r="B302" s="193"/>
      <c r="C302" s="193"/>
      <c r="D302" s="193"/>
      <c r="E302" s="193"/>
      <c r="F302" s="208"/>
      <c r="G302" s="193"/>
    </row>
    <row r="303" spans="1:7" ht="15">
      <c r="A303" s="193"/>
      <c r="B303" s="193"/>
      <c r="C303" s="193"/>
      <c r="D303" s="193"/>
      <c r="E303" s="193"/>
      <c r="F303" s="208"/>
      <c r="G303" s="193"/>
    </row>
    <row r="304" spans="1:7" ht="15">
      <c r="A304" s="193"/>
      <c r="B304" s="193"/>
      <c r="C304" s="193"/>
      <c r="D304" s="193"/>
      <c r="E304" s="193"/>
      <c r="F304" s="208"/>
      <c r="G304" s="193"/>
    </row>
    <row r="305" spans="1:7" ht="15">
      <c r="A305" s="193"/>
      <c r="B305" s="193"/>
      <c r="C305" s="193"/>
      <c r="D305" s="193"/>
      <c r="E305" s="193"/>
      <c r="F305" s="208"/>
      <c r="G305" s="193"/>
    </row>
    <row r="306" spans="1:7" ht="15">
      <c r="A306" s="193"/>
      <c r="B306" s="193"/>
      <c r="C306" s="193"/>
      <c r="D306" s="193"/>
      <c r="E306" s="193"/>
      <c r="F306" s="208"/>
      <c r="G306" s="193"/>
    </row>
    <row r="307" spans="1:7" ht="15">
      <c r="A307" s="193"/>
      <c r="B307" s="193"/>
      <c r="C307" s="193"/>
      <c r="D307" s="193"/>
      <c r="E307" s="193"/>
      <c r="F307" s="208"/>
      <c r="G307" s="193"/>
    </row>
    <row r="308" spans="1:7" ht="15">
      <c r="A308" s="193"/>
      <c r="B308" s="193"/>
      <c r="C308" s="193"/>
      <c r="D308" s="193"/>
      <c r="E308" s="193"/>
      <c r="F308" s="208"/>
      <c r="G308" s="193"/>
    </row>
    <row r="309" spans="1:7" ht="15">
      <c r="A309" s="193"/>
      <c r="B309" s="193"/>
      <c r="C309" s="193"/>
      <c r="D309" s="193"/>
      <c r="E309" s="193"/>
      <c r="F309" s="208"/>
      <c r="G309" s="193"/>
    </row>
    <row r="310" spans="1:7" ht="15">
      <c r="A310" s="193"/>
      <c r="B310" s="193"/>
      <c r="C310" s="193"/>
      <c r="D310" s="193"/>
      <c r="E310" s="193"/>
      <c r="F310" s="208"/>
      <c r="G310" s="193"/>
    </row>
    <row r="311" spans="1:7" ht="15">
      <c r="A311" s="193"/>
      <c r="B311" s="193"/>
      <c r="C311" s="193"/>
      <c r="D311" s="193"/>
      <c r="E311" s="193"/>
      <c r="F311" s="208"/>
      <c r="G311" s="193"/>
    </row>
    <row r="312" spans="1:7" ht="15">
      <c r="A312" s="193"/>
      <c r="B312" s="193"/>
      <c r="C312" s="193"/>
      <c r="D312" s="193"/>
      <c r="E312" s="193"/>
      <c r="F312" s="208"/>
      <c r="G312" s="193"/>
    </row>
    <row r="313" spans="1:7" ht="15">
      <c r="A313" s="193"/>
      <c r="B313" s="193"/>
      <c r="C313" s="193"/>
      <c r="D313" s="193"/>
      <c r="E313" s="193"/>
      <c r="F313" s="208"/>
      <c r="G313" s="193"/>
    </row>
    <row r="314" spans="1:7" ht="15">
      <c r="A314" s="193"/>
      <c r="B314" s="193"/>
      <c r="C314" s="193"/>
      <c r="D314" s="193"/>
      <c r="E314" s="193"/>
      <c r="F314" s="208"/>
      <c r="G314" s="193"/>
    </row>
    <row r="315" spans="1:7" ht="15">
      <c r="A315" s="193"/>
      <c r="B315" s="193"/>
      <c r="C315" s="193"/>
      <c r="D315" s="193"/>
      <c r="E315" s="193"/>
      <c r="F315" s="208"/>
      <c r="G315" s="193"/>
    </row>
    <row r="316" spans="1:7" ht="15">
      <c r="A316" s="193"/>
      <c r="B316" s="193"/>
      <c r="C316" s="193"/>
      <c r="D316" s="193"/>
      <c r="E316" s="193"/>
      <c r="F316" s="208"/>
      <c r="G316" s="193"/>
    </row>
    <row r="317" spans="1:7" ht="15">
      <c r="A317" s="193"/>
      <c r="B317" s="193"/>
      <c r="C317" s="193"/>
      <c r="D317" s="193"/>
      <c r="E317" s="193"/>
      <c r="F317" s="208"/>
      <c r="G317" s="193"/>
    </row>
    <row r="318" spans="1:7" ht="15">
      <c r="A318" s="193"/>
      <c r="B318" s="193"/>
      <c r="C318" s="193"/>
      <c r="D318" s="193"/>
      <c r="E318" s="193"/>
      <c r="F318" s="208"/>
      <c r="G318" s="193"/>
    </row>
    <row r="319" spans="1:7" ht="15">
      <c r="A319" s="193"/>
      <c r="B319" s="193"/>
      <c r="C319" s="193"/>
      <c r="D319" s="193"/>
      <c r="E319" s="193"/>
      <c r="F319" s="208"/>
      <c r="G319" s="193"/>
    </row>
    <row r="320" spans="1:7" ht="15">
      <c r="A320" s="193"/>
      <c r="B320" s="193"/>
      <c r="C320" s="193"/>
      <c r="D320" s="193"/>
      <c r="E320" s="193"/>
      <c r="F320" s="208"/>
      <c r="G320" s="193"/>
    </row>
    <row r="321" spans="1:7" ht="15">
      <c r="A321" s="193"/>
      <c r="B321" s="193"/>
      <c r="C321" s="193"/>
      <c r="D321" s="193"/>
      <c r="E321" s="193"/>
      <c r="F321" s="208"/>
      <c r="G321" s="193"/>
    </row>
    <row r="322" spans="1:7" ht="15">
      <c r="A322" s="193"/>
      <c r="B322" s="193"/>
      <c r="C322" s="193"/>
      <c r="D322" s="193"/>
      <c r="E322" s="193"/>
      <c r="F322" s="208"/>
      <c r="G322" s="193"/>
    </row>
    <row r="323" spans="1:7" ht="15">
      <c r="A323" s="193"/>
      <c r="B323" s="193"/>
      <c r="C323" s="193"/>
      <c r="D323" s="193"/>
      <c r="E323" s="193"/>
      <c r="F323" s="208"/>
      <c r="G323" s="193"/>
    </row>
    <row r="324" spans="1:7" ht="15">
      <c r="A324" s="193"/>
      <c r="B324" s="193"/>
      <c r="C324" s="193"/>
      <c r="D324" s="193"/>
      <c r="E324" s="193"/>
      <c r="F324" s="208"/>
      <c r="G324" s="193"/>
    </row>
    <row r="325" spans="1:7" ht="15">
      <c r="A325" s="193"/>
      <c r="B325" s="193"/>
      <c r="C325" s="193"/>
      <c r="D325" s="193"/>
      <c r="E325" s="193"/>
      <c r="F325" s="208"/>
      <c r="G325" s="193"/>
    </row>
    <row r="326" spans="1:7" ht="15">
      <c r="A326" s="193"/>
      <c r="B326" s="193"/>
      <c r="C326" s="193"/>
      <c r="D326" s="193"/>
      <c r="E326" s="193"/>
      <c r="F326" s="208"/>
      <c r="G326" s="193"/>
    </row>
    <row r="327" spans="1:7" ht="15">
      <c r="A327" s="193"/>
      <c r="B327" s="193"/>
      <c r="C327" s="193"/>
      <c r="D327" s="193"/>
      <c r="E327" s="193"/>
      <c r="F327" s="208"/>
      <c r="G327" s="193"/>
    </row>
    <row r="328" spans="1:7" ht="15">
      <c r="A328" s="193"/>
      <c r="B328" s="193"/>
      <c r="C328" s="193"/>
      <c r="D328" s="193"/>
      <c r="E328" s="193"/>
      <c r="F328" s="208"/>
      <c r="G328" s="193"/>
    </row>
    <row r="329" spans="1:7" ht="15">
      <c r="A329" s="193"/>
      <c r="B329" s="193"/>
      <c r="C329" s="193"/>
      <c r="D329" s="193"/>
      <c r="E329" s="193"/>
      <c r="F329" s="208"/>
      <c r="G329" s="193"/>
    </row>
    <row r="330" spans="1:7" ht="15">
      <c r="A330" s="193"/>
      <c r="B330" s="193"/>
      <c r="C330" s="193"/>
      <c r="D330" s="193"/>
      <c r="E330" s="193"/>
      <c r="F330" s="208"/>
      <c r="G330" s="193"/>
    </row>
    <row r="331" spans="1:7" ht="15">
      <c r="A331" s="193"/>
      <c r="B331" s="193"/>
      <c r="C331" s="193"/>
      <c r="D331" s="193"/>
      <c r="E331" s="193"/>
      <c r="F331" s="208"/>
      <c r="G331" s="193"/>
    </row>
    <row r="332" spans="1:7" ht="15">
      <c r="A332" s="193"/>
      <c r="B332" s="193"/>
      <c r="C332" s="193"/>
      <c r="D332" s="193"/>
      <c r="E332" s="193"/>
      <c r="F332" s="208"/>
      <c r="G332" s="193"/>
    </row>
    <row r="333" spans="1:7" ht="15">
      <c r="A333" s="193"/>
      <c r="B333" s="193"/>
      <c r="C333" s="193"/>
      <c r="D333" s="193"/>
      <c r="E333" s="193"/>
      <c r="F333" s="208"/>
      <c r="G333" s="193"/>
    </row>
    <row r="334" spans="1:7" ht="15">
      <c r="A334" s="193"/>
      <c r="B334" s="193"/>
      <c r="C334" s="193"/>
      <c r="D334" s="193"/>
      <c r="E334" s="193"/>
      <c r="F334" s="208"/>
      <c r="G334" s="193"/>
    </row>
    <row r="335" spans="1:7" ht="15">
      <c r="A335" s="193"/>
      <c r="B335" s="193"/>
      <c r="C335" s="193"/>
      <c r="D335" s="193"/>
      <c r="E335" s="193"/>
      <c r="F335" s="208"/>
      <c r="G335" s="193"/>
    </row>
    <row r="336" spans="1:7" ht="15">
      <c r="A336" s="193"/>
      <c r="B336" s="193"/>
      <c r="C336" s="193"/>
      <c r="D336" s="193"/>
      <c r="E336" s="193"/>
      <c r="F336" s="208"/>
      <c r="G336" s="193"/>
    </row>
    <row r="337" spans="1:7" ht="15">
      <c r="A337" s="193"/>
      <c r="B337" s="193"/>
      <c r="C337" s="193"/>
      <c r="D337" s="193"/>
      <c r="E337" s="193"/>
      <c r="F337" s="208"/>
      <c r="G337" s="193"/>
    </row>
    <row r="338" spans="1:7" ht="15">
      <c r="A338" s="193"/>
      <c r="B338" s="193"/>
      <c r="C338" s="193"/>
      <c r="D338" s="193"/>
      <c r="E338" s="193"/>
      <c r="F338" s="208"/>
      <c r="G338" s="193"/>
    </row>
    <row r="339" spans="1:7" ht="15">
      <c r="A339" s="193"/>
      <c r="B339" s="193"/>
      <c r="C339" s="193"/>
      <c r="D339" s="193"/>
      <c r="E339" s="193"/>
      <c r="F339" s="208"/>
      <c r="G339" s="193"/>
    </row>
    <row r="340" spans="1:7" ht="15">
      <c r="A340" s="193"/>
      <c r="B340" s="193"/>
      <c r="C340" s="193"/>
      <c r="D340" s="193"/>
      <c r="E340" s="193"/>
      <c r="F340" s="208"/>
      <c r="G340" s="193"/>
    </row>
    <row r="341" spans="1:7" ht="15">
      <c r="A341" s="193"/>
      <c r="B341" s="193"/>
      <c r="C341" s="193"/>
      <c r="D341" s="193"/>
      <c r="E341" s="193"/>
      <c r="F341" s="208"/>
      <c r="G341" s="193"/>
    </row>
    <row r="342" spans="1:7" ht="15">
      <c r="A342" s="193"/>
      <c r="B342" s="193"/>
      <c r="C342" s="193"/>
      <c r="D342" s="193"/>
      <c r="E342" s="193"/>
      <c r="F342" s="208"/>
      <c r="G342" s="193"/>
    </row>
    <row r="343" spans="1:7" ht="15">
      <c r="A343" s="193"/>
      <c r="B343" s="193"/>
      <c r="C343" s="193"/>
      <c r="D343" s="193"/>
      <c r="E343" s="193"/>
      <c r="F343" s="208"/>
      <c r="G343" s="193"/>
    </row>
    <row r="344" spans="1:7" ht="15">
      <c r="A344" s="193"/>
      <c r="B344" s="193"/>
      <c r="C344" s="193"/>
      <c r="D344" s="193"/>
      <c r="E344" s="193"/>
      <c r="F344" s="208"/>
      <c r="G344" s="193"/>
    </row>
    <row r="345" spans="1:7" ht="15">
      <c r="A345" s="193"/>
      <c r="B345" s="193"/>
      <c r="C345" s="193"/>
      <c r="D345" s="193"/>
      <c r="E345" s="193"/>
      <c r="F345" s="208"/>
      <c r="G345" s="193"/>
    </row>
    <row r="346" spans="1:7" ht="15">
      <c r="A346" s="193"/>
      <c r="B346" s="193"/>
      <c r="C346" s="193"/>
      <c r="D346" s="193"/>
      <c r="E346" s="193"/>
      <c r="F346" s="208"/>
      <c r="G346" s="193"/>
    </row>
    <row r="347" spans="1:7" ht="15">
      <c r="A347" s="193"/>
      <c r="B347" s="193"/>
      <c r="C347" s="193"/>
      <c r="D347" s="193"/>
      <c r="E347" s="193"/>
      <c r="F347" s="208"/>
      <c r="G347" s="193"/>
    </row>
    <row r="348" spans="1:7" ht="15">
      <c r="A348" s="193"/>
      <c r="B348" s="193"/>
      <c r="C348" s="193"/>
      <c r="D348" s="193"/>
      <c r="E348" s="193"/>
      <c r="F348" s="208"/>
      <c r="G348" s="193"/>
    </row>
    <row r="349" spans="1:7" ht="15">
      <c r="A349" s="193"/>
      <c r="B349" s="193"/>
      <c r="C349" s="193"/>
      <c r="D349" s="193"/>
      <c r="E349" s="193"/>
      <c r="F349" s="208"/>
      <c r="G349" s="193"/>
    </row>
  </sheetData>
  <sheetProtection algorithmName="SHA-512" hashValue="0osQgJd3XmfMT5MGWMAPsOPlai4OjNKXB/PuBes1+HNIKWV9MdWTKZPHFp5uwfANHmD58S+1rujNJDs0aD87IQ==" saltValue="iJJqBxQnAncMxAQpIaYOSQ==" spinCount="100000" sheet="1" objects="1" scenarios="1" selectLockedCells="1"/>
  <mergeCells count="9">
    <mergeCell ref="A12:B12"/>
    <mergeCell ref="E13:F13"/>
    <mergeCell ref="D14:F16"/>
    <mergeCell ref="A1:G1"/>
    <mergeCell ref="A3:B3"/>
    <mergeCell ref="D4:F4"/>
    <mergeCell ref="D5:F5"/>
    <mergeCell ref="A8:B8"/>
    <mergeCell ref="D10:E10"/>
  </mergeCells>
  <conditionalFormatting sqref="B9:B10">
    <cfRule type="expression" dxfId="88" priority="4">
      <formula>IF(OR($B$14=1,$B$14=2),1)</formula>
    </cfRule>
  </conditionalFormatting>
  <conditionalFormatting sqref="B9:B11 B13">
    <cfRule type="expression" dxfId="87" priority="11">
      <formula>IF(OR($B$18=1,$B$18=2),1)</formula>
    </cfRule>
  </conditionalFormatting>
  <conditionalFormatting sqref="B14">
    <cfRule type="expression" dxfId="86" priority="3">
      <formula>IF($B$18&gt;1,1)</formula>
    </cfRule>
  </conditionalFormatting>
  <conditionalFormatting sqref="B18">
    <cfRule type="containsText" dxfId="85" priority="12" operator="containsText" text="ไม่">
      <formula>NOT(ISERROR(SEARCH(("ไม่"),(B18))))</formula>
    </cfRule>
    <cfRule type="containsText" dxfId="84" priority="13" operator="containsText" text="ผ่าน">
      <formula>NOT(ISERROR(SEARCH(("ผ่าน"),(B18))))</formula>
    </cfRule>
    <cfRule type="expression" dxfId="83" priority="14">
      <formula>IF(B18="",1)</formula>
    </cfRule>
  </conditionalFormatting>
  <conditionalFormatting sqref="E11">
    <cfRule type="containsText" dxfId="82" priority="8" operator="containsText" text="ไม่">
      <formula>NOT(ISERROR(SEARCH(("ไม่"),(E11))))</formula>
    </cfRule>
    <cfRule type="containsText" dxfId="81" priority="9" operator="containsText" text="ผ่าน">
      <formula>NOT(ISERROR(SEARCH(("ผ่าน"),(E11))))</formula>
    </cfRule>
  </conditionalFormatting>
  <conditionalFormatting sqref="E13">
    <cfRule type="containsText" dxfId="80" priority="1" operator="containsText" text="ไม่">
      <formula>NOT(ISERROR(SEARCH("ไม่",E13)))</formula>
    </cfRule>
    <cfRule type="containsText" dxfId="79" priority="2" operator="containsText" text="ผ่าน">
      <formula>NOT(ISERROR(SEARCH("ผ่าน",E13)))</formula>
    </cfRule>
  </conditionalFormatting>
  <conditionalFormatting sqref="F7:F9 F11:F12">
    <cfRule type="containsText" dxfId="78" priority="6" operator="containsText" text="ไม่">
      <formula>NOT(ISERROR(SEARCH(("ไม่"),(F7))))</formula>
    </cfRule>
    <cfRule type="expression" dxfId="77" priority="10">
      <formula>IF(F7="",1)</formula>
    </cfRule>
  </conditionalFormatting>
  <conditionalFormatting sqref="F7:F12">
    <cfRule type="containsText" dxfId="76" priority="7" operator="containsText" text="ผ่าน">
      <formula>NOT(ISERROR(SEARCH(("ผ่าน"),(F7))))</formula>
    </cfRule>
  </conditionalFormatting>
  <dataValidations count="1">
    <dataValidation type="list" allowBlank="1" showInputMessage="1" showErrorMessage="1" sqref="B5" xr:uid="{6AB770E2-3308-49A5-81DF-9F6BBCFF60C5}">
      <formula1>"1.บะหมี่กึ่งสำเร็จรูป,2.ข้าวต้มและโจ๊กที่ปรุงแต่ง,3.แกงจืดและซุปชนิดเข้มข้น ชนิดก้อน ชนิดผง หรือ ชนิดแห้ง,4.ซุปก้อน ชนิดเข้มข้น ชนิดผง หรือชนิดแห้ง สำหรับทำแกงจืด"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83"/>
  <sheetViews>
    <sheetView topLeftCell="A2" zoomScale="80" zoomScaleNormal="80" workbookViewId="0">
      <selection activeCell="B5" sqref="B5"/>
    </sheetView>
  </sheetViews>
  <sheetFormatPr defaultColWidth="9.125" defaultRowHeight="14.25"/>
  <cols>
    <col min="1" max="1" width="32.125" style="5" customWidth="1"/>
    <col min="2" max="2" width="40.75" style="5" customWidth="1"/>
    <col min="3" max="3" width="13.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97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6"/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69" customHeight="1">
      <c r="A3" s="304" t="s">
        <v>56</v>
      </c>
      <c r="B3" s="305"/>
      <c r="C3" s="7"/>
      <c r="D3" s="7"/>
      <c r="E3" s="7"/>
      <c r="F3" s="7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26</v>
      </c>
      <c r="B4" s="10" t="s">
        <v>98</v>
      </c>
      <c r="C4" s="11"/>
      <c r="D4" s="310" t="s">
        <v>28</v>
      </c>
      <c r="E4" s="311"/>
      <c r="F4" s="312"/>
      <c r="G4" s="12"/>
      <c r="H4" s="4"/>
      <c r="I4" s="4"/>
      <c r="J4" s="4"/>
      <c r="K4" s="4"/>
      <c r="O4" s="4"/>
      <c r="P4" s="4"/>
    </row>
    <row r="5" spans="1:16" ht="45" customHeight="1">
      <c r="A5" s="63" t="s">
        <v>179</v>
      </c>
      <c r="B5" s="289" t="s">
        <v>173</v>
      </c>
      <c r="C5" s="11"/>
      <c r="D5" s="367" t="s">
        <v>2</v>
      </c>
      <c r="E5" s="368"/>
      <c r="F5" s="369"/>
      <c r="G5" s="12"/>
      <c r="H5" s="4"/>
      <c r="I5" s="4"/>
      <c r="J5" s="4"/>
      <c r="K5" s="4"/>
      <c r="O5" s="4"/>
      <c r="P5" s="4"/>
    </row>
    <row r="6" spans="1:16" ht="23.25">
      <c r="A6" s="9" t="s">
        <v>95</v>
      </c>
      <c r="B6" s="17">
        <v>75</v>
      </c>
      <c r="C6" s="13"/>
      <c r="D6" s="90">
        <v>1</v>
      </c>
      <c r="E6" s="91" t="s">
        <v>78</v>
      </c>
      <c r="F6" s="291" t="str">
        <f>IF($B$17=5,IF(B18=0,"ผ่าน","ไม่ผ่าน"),"")</f>
        <v/>
      </c>
      <c r="G6" s="12"/>
      <c r="H6" s="4"/>
      <c r="I6" s="4"/>
      <c r="J6" s="4"/>
      <c r="K6" s="4"/>
      <c r="O6" s="4"/>
      <c r="P6" s="4"/>
    </row>
    <row r="7" spans="1:16" ht="23.25">
      <c r="A7" s="315" t="s">
        <v>35</v>
      </c>
      <c r="B7" s="316"/>
      <c r="C7" s="14"/>
      <c r="D7" s="90">
        <v>2</v>
      </c>
      <c r="E7" s="91" t="s">
        <v>104</v>
      </c>
      <c r="F7" s="291" t="str">
        <f>IF($B$17=5,IF(B19=2,"ไม่ผ่าน","ผ่าน"),"")</f>
        <v/>
      </c>
      <c r="G7" s="12"/>
      <c r="H7" s="4"/>
      <c r="I7" s="4"/>
      <c r="J7" s="4"/>
      <c r="K7" s="4"/>
      <c r="O7" s="4"/>
      <c r="P7" s="4"/>
    </row>
    <row r="8" spans="1:16" ht="23.25">
      <c r="A8" s="20" t="s">
        <v>45</v>
      </c>
      <c r="B8" s="58" t="s">
        <v>39</v>
      </c>
      <c r="C8" s="14"/>
      <c r="D8" s="105" t="s">
        <v>103</v>
      </c>
      <c r="E8" s="106"/>
      <c r="F8" s="292"/>
      <c r="G8" s="12"/>
      <c r="H8" s="4"/>
      <c r="I8" s="4"/>
      <c r="J8" s="4"/>
      <c r="K8" s="4"/>
      <c r="O8" s="4"/>
      <c r="P8" s="4"/>
    </row>
    <row r="9" spans="1:16" ht="23.25">
      <c r="A9" s="15" t="s">
        <v>99</v>
      </c>
      <c r="B9" s="57" t="s">
        <v>100</v>
      </c>
      <c r="C9" s="55"/>
      <c r="D9" s="90">
        <v>3</v>
      </c>
      <c r="E9" s="97" t="s">
        <v>6</v>
      </c>
      <c r="F9" s="285" t="str">
        <f>IF($B$17=5,"",IF($B$17=9,IF(B12&lt;=9,"ผ่าน","ไม่ผ่าน"),IF(B12&lt;=6,"ผ่าน","ไม่ผ่าน")))</f>
        <v>ผ่าน</v>
      </c>
      <c r="G9" s="12"/>
      <c r="H9" s="4"/>
      <c r="I9" s="290" t="s">
        <v>170</v>
      </c>
      <c r="J9" s="4"/>
      <c r="K9" s="4"/>
      <c r="O9" s="4"/>
      <c r="P9" s="4"/>
    </row>
    <row r="10" spans="1:16" ht="23.25">
      <c r="A10" s="315" t="s">
        <v>59</v>
      </c>
      <c r="B10" s="316"/>
      <c r="C10" s="18"/>
      <c r="D10" s="90">
        <v>4</v>
      </c>
      <c r="E10" s="97" t="s">
        <v>45</v>
      </c>
      <c r="F10" s="285" t="str">
        <f>IF($B$17=5,"",IF($B$17=7,IF(B13&lt;=14,"ผ่าน","ไม่ผ่าน"),IF($B$17=9,IF(B13&lt;=20,"ผ่าน","ไม่ผ่าน"),IF(B13&lt;=7,"ผ่าน","ไม่ผ่าน"))))</f>
        <v>ผ่าน</v>
      </c>
      <c r="G10" s="16"/>
      <c r="H10" s="4"/>
      <c r="I10" s="290" t="s">
        <v>171</v>
      </c>
      <c r="J10" s="4"/>
      <c r="K10" s="4"/>
      <c r="O10" s="4"/>
      <c r="P10" s="4"/>
    </row>
    <row r="11" spans="1:16" ht="23.25">
      <c r="A11" s="1" t="s">
        <v>15</v>
      </c>
      <c r="B11" s="59">
        <v>180</v>
      </c>
      <c r="C11" s="18"/>
      <c r="D11" s="90">
        <v>5</v>
      </c>
      <c r="E11" s="97" t="s">
        <v>8</v>
      </c>
      <c r="F11" s="285" t="str">
        <f>IF($B$17=5,IF(B14&lt;=100,"ผ่าน","ไม่ผ่าน"),IF($B$17=6,IF(B14&lt;=900,"ผ่าน","ไม่ผ่าน"),IF($B$17=7,IF(B14&lt;=1400,"ผ่าน","ไม่ผ่าน"),IF($B$17=9,IF(B14&lt;=250,"ผ่าน","ไม่ผ่าน"),IF(B14&lt;=500,"ผ่าน","ไม่ผ่าน")))))</f>
        <v>ผ่าน</v>
      </c>
      <c r="G11" s="16"/>
      <c r="H11" s="4"/>
      <c r="I11" s="290" t="s">
        <v>172</v>
      </c>
      <c r="J11" s="4"/>
      <c r="K11" s="4"/>
      <c r="O11" s="4"/>
      <c r="P11" s="4"/>
    </row>
    <row r="12" spans="1:16" ht="23.25">
      <c r="A12" s="1" t="s">
        <v>17</v>
      </c>
      <c r="B12" s="24">
        <v>6</v>
      </c>
      <c r="C12" s="18"/>
      <c r="D12" s="363" t="s">
        <v>83</v>
      </c>
      <c r="E12" s="364"/>
      <c r="F12" s="276"/>
      <c r="G12" s="16"/>
      <c r="H12" s="4"/>
      <c r="I12" s="290" t="s">
        <v>173</v>
      </c>
      <c r="J12" s="4"/>
      <c r="K12" s="4"/>
      <c r="O12" s="4"/>
      <c r="P12" s="4"/>
    </row>
    <row r="13" spans="1:16" ht="23.25">
      <c r="A13" s="1" t="s">
        <v>20</v>
      </c>
      <c r="B13" s="24">
        <v>5</v>
      </c>
      <c r="C13" s="18"/>
      <c r="D13" s="90">
        <v>6</v>
      </c>
      <c r="E13" s="94" t="s">
        <v>43</v>
      </c>
      <c r="F13" s="285" t="str">
        <f>IF($B$17=5,IF(B21&lt;=200,"ผ่าน","ไม่ผ่าน"),IF($B$17=6,IF(B21&lt;=50,"ผ่าน","ไม่ผ่าน"),IF($B$17=7,IF(B21&lt;=80,"ผ่าน","ไม่ผ่าน"),IF(B21&lt;=150,"ผ่าน","ไม่ผ่าน"))))</f>
        <v>ผ่าน</v>
      </c>
      <c r="G13" s="16"/>
      <c r="H13" s="4"/>
      <c r="I13" s="290" t="s">
        <v>174</v>
      </c>
      <c r="J13" s="4"/>
      <c r="K13" s="4"/>
      <c r="O13" s="4"/>
      <c r="P13" s="4"/>
    </row>
    <row r="14" spans="1:16" s="49" customFormat="1" ht="23.25">
      <c r="A14" s="1" t="s">
        <v>22</v>
      </c>
      <c r="B14" s="24">
        <v>120</v>
      </c>
      <c r="C14" s="18"/>
      <c r="D14" s="98" t="s">
        <v>1</v>
      </c>
      <c r="E14" s="309" t="str">
        <f>IF(OR(F6="ไม่ผ่าน",F7="ไม่ผ่าน",F9="ไม่ผ่าน",F10="ไม่ผ่าน",F11="ไม่ผ่าน",F13="ไม่ผ่าน"),"ไม่ผ่านเกณฑ์ HCL","ผ่านเกณฑ์ HCL")</f>
        <v>ผ่านเกณฑ์ HCL</v>
      </c>
      <c r="F14" s="309"/>
      <c r="G14" s="16"/>
      <c r="H14" s="56"/>
      <c r="I14" s="290" t="s">
        <v>175</v>
      </c>
      <c r="J14" s="3"/>
      <c r="K14" s="3"/>
      <c r="O14" s="3"/>
      <c r="P14" s="3"/>
    </row>
    <row r="15" spans="1:16" ht="23.25">
      <c r="A15" s="36"/>
      <c r="B15" s="37"/>
      <c r="C15" s="18"/>
      <c r="D15" s="365" t="s">
        <v>50</v>
      </c>
      <c r="E15" s="365"/>
      <c r="F15" s="365"/>
      <c r="G15" s="12"/>
      <c r="H15" s="4"/>
      <c r="I15" s="290" t="s">
        <v>176</v>
      </c>
      <c r="J15" s="2"/>
      <c r="K15" s="19"/>
      <c r="O15" s="19"/>
      <c r="P15" s="19"/>
    </row>
    <row r="16" spans="1:16" ht="23.25" customHeight="1">
      <c r="A16" s="114" t="s">
        <v>30</v>
      </c>
      <c r="B16" s="116"/>
      <c r="C16" s="65"/>
      <c r="D16" s="366"/>
      <c r="E16" s="366"/>
      <c r="F16" s="366"/>
      <c r="G16" s="12"/>
      <c r="H16" s="21"/>
      <c r="I16" s="290" t="s">
        <v>177</v>
      </c>
      <c r="J16" s="22"/>
      <c r="K16" s="23"/>
      <c r="O16" s="23"/>
      <c r="P16" s="23"/>
    </row>
    <row r="17" spans="1:16" ht="23.25">
      <c r="A17" s="102" t="s">
        <v>48</v>
      </c>
      <c r="B17" s="275">
        <f>IF($B$5="1.มันฝรั่งทอดหรืออบกรอบ",1,IF($B$5="2.ข้าวโพดคั่วทอดหรืออบกรอบ",2,IF($B$5="3.ข้าวเกรียบทอดหรืออบกรอบ",3,IF($B$5="4.อาหารขบเคี้ยวชนิดอบพอง",4,IF($B$5="5.ถั่ว นัต และเมล็ดพืชอื่น ทอด หรืออบกรอบ หรืออบเกลือ หรือเคลือบปรุงรส",5,IF($B$5="6.สาหร่ายทอด หรืออบกรอบ หรือปรุงรส",6,IF($B$5="7.เนื้อสัตว์ทำเป็นเส้น แผ่น ทอด หรืออบกรอบ หรือปรุงรส",7,IF($B$5="8.ขนมปังกรอบ แครกเกอร์ บิสกิต รสชาติเค็ม",8,9))))))))</f>
        <v>4</v>
      </c>
      <c r="C17" s="66"/>
      <c r="D17" s="366"/>
      <c r="E17" s="366"/>
      <c r="F17" s="366"/>
      <c r="G17" s="12"/>
      <c r="H17" s="21"/>
      <c r="I17" s="290" t="s">
        <v>178</v>
      </c>
      <c r="J17" s="21"/>
      <c r="K17" s="23"/>
      <c r="O17" s="23"/>
      <c r="P17" s="23"/>
    </row>
    <row r="18" spans="1:16" ht="23.25">
      <c r="A18" s="91" t="s">
        <v>101</v>
      </c>
      <c r="B18" s="107">
        <f>IF($B$8="ไม่มีในสูตร",0,1)</f>
        <v>0</v>
      </c>
      <c r="C18" s="25"/>
      <c r="D18" s="71"/>
      <c r="E18" s="18"/>
      <c r="F18" s="42"/>
      <c r="G18" s="12"/>
      <c r="H18" s="21"/>
      <c r="I18" s="25"/>
      <c r="J18" s="25"/>
      <c r="K18" s="25"/>
      <c r="O18" s="25"/>
      <c r="P18" s="25"/>
    </row>
    <row r="19" spans="1:16" ht="23.25">
      <c r="A19" s="91" t="s">
        <v>102</v>
      </c>
      <c r="B19" s="107">
        <f>IF($B$9="ไม่มีในสูตร",0,IF($B$9="มีในสูตร ไม่เกิน 0.3%",1,2))</f>
        <v>1</v>
      </c>
      <c r="C19" s="25"/>
      <c r="D19" s="71"/>
      <c r="E19" s="18"/>
      <c r="F19" s="42"/>
      <c r="G19" s="26"/>
      <c r="H19" s="13"/>
      <c r="O19" s="21"/>
      <c r="P19" s="21"/>
    </row>
    <row r="20" spans="1:16" ht="23.25">
      <c r="A20" s="119" t="s">
        <v>13</v>
      </c>
      <c r="B20" s="120" t="s">
        <v>77</v>
      </c>
      <c r="C20" s="7"/>
      <c r="D20" s="18"/>
      <c r="E20" s="18"/>
      <c r="F20" s="38"/>
      <c r="G20" s="27"/>
      <c r="H20" s="28"/>
      <c r="O20" s="21"/>
      <c r="P20" s="21"/>
    </row>
    <row r="21" spans="1:16" ht="23.25">
      <c r="A21" s="91" t="s">
        <v>15</v>
      </c>
      <c r="B21" s="104">
        <f>B11*B6/100</f>
        <v>135</v>
      </c>
      <c r="C21" s="64"/>
      <c r="D21" s="3"/>
      <c r="E21" s="39"/>
      <c r="F21" s="40"/>
      <c r="G21" s="30"/>
      <c r="H21" s="23"/>
      <c r="L21" s="4"/>
      <c r="M21" s="4"/>
      <c r="N21" s="4"/>
      <c r="O21" s="4"/>
      <c r="P21" s="4"/>
    </row>
    <row r="22" spans="1:16" ht="23.25">
      <c r="A22" s="43"/>
      <c r="B22" s="44"/>
      <c r="C22" s="78"/>
      <c r="D22" s="76"/>
      <c r="E22" s="68"/>
      <c r="F22" s="69"/>
      <c r="G22" s="70"/>
      <c r="H22" s="21"/>
      <c r="L22" s="4"/>
      <c r="M22" s="4"/>
      <c r="N22" s="4"/>
      <c r="O22" s="4"/>
      <c r="P22" s="4"/>
    </row>
    <row r="23" spans="1:16" ht="23.25">
      <c r="A23" s="18"/>
      <c r="B23" s="18"/>
      <c r="C23" s="18"/>
      <c r="D23" s="60"/>
      <c r="E23" s="39"/>
      <c r="F23" s="40"/>
      <c r="G23" s="18"/>
      <c r="H23" s="18"/>
      <c r="L23" s="4"/>
      <c r="M23" s="4"/>
      <c r="N23" s="4"/>
      <c r="O23" s="4"/>
      <c r="P23" s="4"/>
    </row>
    <row r="24" spans="1:16" ht="23.25">
      <c r="A24" s="18"/>
      <c r="B24" s="18"/>
      <c r="C24" s="18"/>
      <c r="D24" s="7"/>
      <c r="E24" s="39"/>
      <c r="F24" s="40"/>
      <c r="G24" s="18"/>
      <c r="H24" s="18"/>
      <c r="L24" s="4"/>
      <c r="M24" s="4"/>
      <c r="N24" s="4"/>
      <c r="O24" s="4"/>
      <c r="P24" s="4"/>
    </row>
    <row r="25" spans="1:16" ht="23.25">
      <c r="A25" s="34"/>
      <c r="B25" s="34"/>
      <c r="C25" s="34"/>
      <c r="D25" s="23"/>
      <c r="E25" s="18"/>
      <c r="F25" s="42"/>
      <c r="G25" s="18"/>
      <c r="H25" s="18"/>
      <c r="L25" s="4"/>
      <c r="M25" s="4"/>
      <c r="N25" s="4"/>
      <c r="O25" s="4"/>
      <c r="P25" s="4"/>
    </row>
    <row r="26" spans="1:16" ht="23.25">
      <c r="A26" s="34"/>
      <c r="B26" s="34"/>
      <c r="C26" s="34"/>
      <c r="D26" s="38"/>
      <c r="E26" s="18"/>
      <c r="F26" s="42"/>
      <c r="G26" s="18"/>
      <c r="H26" s="18"/>
      <c r="L26" s="4"/>
      <c r="M26" s="4"/>
      <c r="N26" s="4"/>
      <c r="O26" s="4"/>
      <c r="P26" s="4"/>
    </row>
    <row r="27" spans="1:16" ht="23.25">
      <c r="A27" s="34"/>
      <c r="B27" s="34"/>
      <c r="C27" s="34"/>
      <c r="D27" s="38"/>
      <c r="E27" s="18"/>
      <c r="F27" s="42"/>
      <c r="G27" s="18"/>
      <c r="H27" s="18"/>
      <c r="L27" s="4"/>
      <c r="M27" s="4"/>
      <c r="N27" s="4"/>
      <c r="O27" s="4"/>
      <c r="P27" s="4"/>
    </row>
    <row r="28" spans="1:16" ht="23.25">
      <c r="A28" s="34"/>
      <c r="B28" s="34"/>
      <c r="C28" s="34"/>
      <c r="D28" s="38"/>
      <c r="E28" s="18"/>
      <c r="F28" s="42"/>
      <c r="G28" s="18"/>
      <c r="H28" s="18"/>
      <c r="I28" s="34"/>
      <c r="L28" s="4"/>
      <c r="M28" s="4"/>
      <c r="N28" s="4"/>
      <c r="O28" s="4"/>
      <c r="P28" s="4"/>
    </row>
    <row r="29" spans="1:16" ht="23.25">
      <c r="D29" s="38"/>
      <c r="E29" s="18"/>
      <c r="F29" s="42"/>
      <c r="G29" s="18"/>
      <c r="H29" s="18"/>
      <c r="I29" s="18"/>
      <c r="J29" s="4"/>
      <c r="K29" s="4"/>
      <c r="L29" s="4"/>
      <c r="M29" s="4"/>
      <c r="N29" s="4"/>
      <c r="O29" s="4"/>
      <c r="P29" s="4"/>
    </row>
    <row r="30" spans="1:16" ht="23.25">
      <c r="D30" s="38"/>
      <c r="E30" s="18"/>
      <c r="F30" s="42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ht="23.25">
      <c r="D31" s="18"/>
      <c r="E31" s="18"/>
      <c r="F31" s="42"/>
      <c r="G31" s="4"/>
      <c r="H31" s="4"/>
    </row>
    <row r="32" spans="1:16" ht="23.25">
      <c r="D32" s="18"/>
      <c r="E32" s="18"/>
      <c r="F32" s="42"/>
    </row>
    <row r="33" spans="4:6" ht="23.25">
      <c r="D33" s="18"/>
      <c r="E33" s="18"/>
      <c r="F33" s="42"/>
    </row>
    <row r="71" spans="1:16">
      <c r="A71" s="50"/>
      <c r="B71" s="51"/>
      <c r="C71" s="52"/>
    </row>
    <row r="72" spans="1:16">
      <c r="A72" s="53" t="s">
        <v>10</v>
      </c>
      <c r="B72" s="53"/>
    </row>
    <row r="73" spans="1:16">
      <c r="A73" s="5" t="s">
        <v>9</v>
      </c>
    </row>
    <row r="74" spans="1:16">
      <c r="A74" s="5" t="s">
        <v>11</v>
      </c>
    </row>
    <row r="77" spans="1:16">
      <c r="I77" s="49"/>
      <c r="J77" s="49"/>
      <c r="K77" s="49"/>
      <c r="L77" s="49"/>
      <c r="M77" s="49"/>
      <c r="N77" s="49"/>
      <c r="O77" s="49"/>
      <c r="P77" s="49"/>
    </row>
    <row r="78" spans="1:16" s="49" customFormat="1">
      <c r="A78" s="5"/>
      <c r="B78" s="5"/>
      <c r="C78" s="5"/>
      <c r="D78" s="5"/>
      <c r="E78" s="5"/>
      <c r="F78" s="48"/>
      <c r="G78" s="52"/>
      <c r="H78" s="52"/>
      <c r="I78" s="5"/>
      <c r="J78" s="5"/>
      <c r="K78" s="5"/>
      <c r="L78" s="5"/>
      <c r="M78" s="5"/>
      <c r="N78" s="5"/>
      <c r="O78" s="5"/>
      <c r="P78" s="5"/>
    </row>
    <row r="79" spans="1:16">
      <c r="G79" s="48"/>
    </row>
    <row r="80" spans="1:16">
      <c r="D80" s="52"/>
      <c r="E80" s="52"/>
      <c r="F80" s="52"/>
      <c r="G80" s="48"/>
    </row>
    <row r="81" spans="6:7">
      <c r="F81" s="5"/>
      <c r="G81" s="48"/>
    </row>
    <row r="82" spans="6:7">
      <c r="F82" s="5"/>
    </row>
    <row r="83" spans="6:7">
      <c r="F83" s="5"/>
    </row>
  </sheetData>
  <sheetProtection algorithmName="SHA-512" hashValue="zyM2HDZ0+XbPT1j8gmPwk5M7rohS+Quo5CYqyZ1EvQ+MIsUudWKKgOU5R8QnMqAW6/5Xs9I/LV2OLQS3StNRiA==" saltValue="8AUVOk3FfwOtW0u0VO7Chg==" spinCount="100000" sheet="1" objects="1" scenarios="1" selectLockedCells="1"/>
  <mergeCells count="9">
    <mergeCell ref="D12:E12"/>
    <mergeCell ref="A10:B10"/>
    <mergeCell ref="E14:F14"/>
    <mergeCell ref="D15:F17"/>
    <mergeCell ref="A1:G1"/>
    <mergeCell ref="A3:B3"/>
    <mergeCell ref="D4:F4"/>
    <mergeCell ref="D5:F5"/>
    <mergeCell ref="A7:B7"/>
  </mergeCells>
  <conditionalFormatting sqref="B8:B9">
    <cfRule type="expression" dxfId="75" priority="9">
      <formula>IF($B$17&lt;&gt;8,1)</formula>
    </cfRule>
  </conditionalFormatting>
  <conditionalFormatting sqref="B11">
    <cfRule type="expression" dxfId="74" priority="21">
      <formula>IF($B$17=3,1)</formula>
    </cfRule>
  </conditionalFormatting>
  <conditionalFormatting sqref="B12:B13">
    <cfRule type="expression" dxfId="73" priority="8">
      <formula>IF($B$17=8,1)</formula>
    </cfRule>
  </conditionalFormatting>
  <conditionalFormatting sqref="E14">
    <cfRule type="containsText" dxfId="72" priority="15" operator="containsText" text="ไม่">
      <formula>NOT(ISERROR(SEARCH("ไม่",E14)))</formula>
    </cfRule>
    <cfRule type="containsText" dxfId="71" priority="16" operator="containsText" text="ผ่าน">
      <formula>NOT(ISERROR(SEARCH("ผ่าน",E14)))</formula>
    </cfRule>
  </conditionalFormatting>
  <conditionalFormatting sqref="F6:F7 F9:F11">
    <cfRule type="expression" dxfId="70" priority="3">
      <formula>IF(F6="",1)</formula>
    </cfRule>
  </conditionalFormatting>
  <conditionalFormatting sqref="F6:F13">
    <cfRule type="containsText" dxfId="69" priority="1" operator="containsText" text="ไม่">
      <formula>NOT(ISERROR(SEARCH(("ไม่"),(F6))))</formula>
    </cfRule>
    <cfRule type="containsText" dxfId="68" priority="2" operator="containsText" text="ผ่าน">
      <formula>NOT(ISERROR(SEARCH(("ผ่าน"),(F6))))</formula>
    </cfRule>
  </conditionalFormatting>
  <conditionalFormatting sqref="F13">
    <cfRule type="expression" dxfId="67" priority="4">
      <formula>IF(F13="",1)</formula>
    </cfRule>
  </conditionalFormatting>
  <dataValidations count="3">
    <dataValidation type="list" allowBlank="1" showInputMessage="1" showErrorMessage="1" sqref="B9" xr:uid="{00000000-0002-0000-0500-000000000000}">
      <formula1>"ไม่มีในสูตร,มีในสูตร ไม่เกิน 0.3%,มีในสูตร เกิน 0.3%"</formula1>
    </dataValidation>
    <dataValidation type="list" allowBlank="1" showInputMessage="1" showErrorMessage="1" sqref="B8" xr:uid="{00000000-0002-0000-0500-000001000000}">
      <formula1>"ไม่มีในสูตร,มีในสูตร"</formula1>
    </dataValidation>
    <dataValidation type="list" allowBlank="1" showInputMessage="1" showErrorMessage="1" sqref="B5" xr:uid="{44D9E3FA-3E3F-4AD2-BF2F-F966DB06EBF4}">
      <formula1>$I$9:$I$17</formula1>
    </dataValidation>
  </dataValidations>
  <pageMargins left="0.25" right="0.25" top="0.75" bottom="0.75" header="0.3" footer="0.3"/>
  <pageSetup paperSize="9" scale="65" orientation="portrait" horizontalDpi="0" verticalDpi="0" r:id="rId1"/>
  <ignoredErrors>
    <ignoredError sqref="B20:B21 D14 D6:E13 F14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81"/>
  <sheetViews>
    <sheetView zoomScale="80" zoomScaleNormal="80" workbookViewId="0">
      <selection activeCell="B10" sqref="B10"/>
    </sheetView>
  </sheetViews>
  <sheetFormatPr defaultColWidth="9.125" defaultRowHeight="14.25"/>
  <cols>
    <col min="1" max="1" width="32.125" style="5" customWidth="1"/>
    <col min="2" max="2" width="40.75" style="5" customWidth="1"/>
    <col min="3" max="3" width="13.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105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6"/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48" customHeight="1">
      <c r="A3" s="304" t="s">
        <v>107</v>
      </c>
      <c r="B3" s="305"/>
      <c r="C3" s="7"/>
      <c r="D3" s="7"/>
      <c r="E3" s="7"/>
      <c r="F3" s="7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26</v>
      </c>
      <c r="B4" s="10" t="s">
        <v>106</v>
      </c>
      <c r="C4" s="11"/>
      <c r="D4" s="310" t="s">
        <v>28</v>
      </c>
      <c r="E4" s="311"/>
      <c r="F4" s="312"/>
      <c r="G4" s="12"/>
      <c r="H4" s="4"/>
      <c r="I4" s="4"/>
      <c r="J4" s="4"/>
      <c r="K4" s="4"/>
      <c r="O4" s="4"/>
      <c r="P4" s="4"/>
    </row>
    <row r="5" spans="1:16" ht="23.25" customHeight="1">
      <c r="A5" s="9" t="s">
        <v>95</v>
      </c>
      <c r="B5" s="17">
        <v>85</v>
      </c>
      <c r="C5" s="13"/>
      <c r="D5" s="367" t="s">
        <v>2</v>
      </c>
      <c r="E5" s="368"/>
      <c r="F5" s="369"/>
      <c r="G5" s="12"/>
      <c r="H5" s="4"/>
      <c r="I5" s="4"/>
      <c r="J5" s="4"/>
      <c r="K5" s="4"/>
      <c r="O5" s="4"/>
      <c r="P5" s="4"/>
    </row>
    <row r="6" spans="1:16" ht="23.25">
      <c r="A6" s="315" t="s">
        <v>59</v>
      </c>
      <c r="B6" s="316"/>
      <c r="C6" s="18"/>
      <c r="D6" s="105" t="s">
        <v>103</v>
      </c>
      <c r="E6" s="106"/>
      <c r="F6" s="111"/>
      <c r="G6" s="12"/>
      <c r="H6" s="4"/>
      <c r="I6" s="4"/>
      <c r="J6" s="4"/>
      <c r="K6" s="4"/>
      <c r="O6" s="4"/>
      <c r="P6" s="4"/>
    </row>
    <row r="7" spans="1:16" ht="23.25">
      <c r="A7" s="1" t="s">
        <v>15</v>
      </c>
      <c r="B7" s="59">
        <v>120</v>
      </c>
      <c r="C7" s="18"/>
      <c r="D7" s="90">
        <v>1</v>
      </c>
      <c r="E7" s="97" t="s">
        <v>6</v>
      </c>
      <c r="F7" s="112" t="str">
        <f>IF(B8&lt;5.5,"ผ่าน","ไม่ผ่าน")</f>
        <v>ผ่าน</v>
      </c>
      <c r="G7" s="12"/>
      <c r="H7" s="4"/>
      <c r="I7" s="4"/>
      <c r="J7" s="4"/>
      <c r="K7" s="4"/>
      <c r="O7" s="4"/>
      <c r="P7" s="4"/>
    </row>
    <row r="8" spans="1:16" ht="23.25">
      <c r="A8" s="1" t="s">
        <v>17</v>
      </c>
      <c r="B8" s="24">
        <v>5</v>
      </c>
      <c r="C8" s="18"/>
      <c r="D8" s="90">
        <v>2</v>
      </c>
      <c r="E8" s="97" t="s">
        <v>45</v>
      </c>
      <c r="F8" s="112" t="str">
        <f>IF(B9&lt;20.5,"ผ่าน","ไม่ผ่าน")</f>
        <v>ผ่าน</v>
      </c>
      <c r="G8" s="12"/>
      <c r="H8" s="4"/>
      <c r="I8" s="4"/>
      <c r="J8" s="4"/>
      <c r="K8" s="4"/>
      <c r="O8" s="4"/>
      <c r="P8" s="4"/>
    </row>
    <row r="9" spans="1:16" ht="23.25">
      <c r="A9" s="1" t="s">
        <v>20</v>
      </c>
      <c r="B9" s="24">
        <v>15</v>
      </c>
      <c r="C9" s="18"/>
      <c r="D9" s="90">
        <v>3</v>
      </c>
      <c r="E9" s="97" t="s">
        <v>8</v>
      </c>
      <c r="F9" s="112" t="str">
        <f>IF(B10&lt;=100,"ผ่าน","ไม่ผ่าน")</f>
        <v>ผ่าน</v>
      </c>
      <c r="G9" s="12"/>
      <c r="H9" s="4"/>
      <c r="I9" s="4"/>
      <c r="J9" s="4"/>
      <c r="K9" s="4"/>
      <c r="O9" s="4"/>
      <c r="P9" s="4"/>
    </row>
    <row r="10" spans="1:16" ht="23.25">
      <c r="A10" s="1" t="s">
        <v>22</v>
      </c>
      <c r="B10" s="24">
        <v>100</v>
      </c>
      <c r="C10" s="18"/>
      <c r="D10" s="363" t="s">
        <v>83</v>
      </c>
      <c r="E10" s="364"/>
      <c r="F10" s="112"/>
      <c r="G10" s="16"/>
      <c r="H10" s="4"/>
      <c r="I10" s="4"/>
      <c r="J10" s="4"/>
      <c r="K10" s="4"/>
      <c r="O10" s="4"/>
      <c r="P10" s="4"/>
    </row>
    <row r="11" spans="1:16" ht="23.25">
      <c r="A11" s="36"/>
      <c r="B11" s="37"/>
      <c r="C11" s="18"/>
      <c r="D11" s="90">
        <v>4</v>
      </c>
      <c r="E11" s="94" t="s">
        <v>43</v>
      </c>
      <c r="F11" s="112" t="str">
        <f>IF(B14&lt;130.5,"ผ่าน","ไม่ผ่าน")</f>
        <v>ผ่าน</v>
      </c>
      <c r="G11" s="16"/>
      <c r="H11" s="4"/>
      <c r="I11" s="4"/>
      <c r="J11" s="4"/>
      <c r="K11" s="4"/>
      <c r="O11" s="4"/>
      <c r="P11" s="4"/>
    </row>
    <row r="12" spans="1:16" ht="23.25">
      <c r="A12" s="114" t="s">
        <v>30</v>
      </c>
      <c r="B12" s="116"/>
      <c r="C12" s="65"/>
      <c r="D12" s="98" t="s">
        <v>1</v>
      </c>
      <c r="E12" s="309" t="str">
        <f>IF(OR(F7="ไม่ผ่าน",F8="ไม่ผ่าน",F9="ไม่ผ่าน",F11="ไม่ผ่าน"),"ไม่ผ่านเกณฑ์ HCL","ผ่านเกณฑ์ HCL")</f>
        <v>ผ่านเกณฑ์ HCL</v>
      </c>
      <c r="F12" s="309"/>
      <c r="G12" s="16"/>
      <c r="H12" s="4"/>
      <c r="I12" s="4"/>
      <c r="J12" s="4"/>
      <c r="K12" s="4"/>
      <c r="O12" s="4"/>
      <c r="P12" s="4"/>
    </row>
    <row r="13" spans="1:16" ht="23.25">
      <c r="A13" s="119" t="s">
        <v>13</v>
      </c>
      <c r="B13" s="120" t="s">
        <v>77</v>
      </c>
      <c r="C13" s="66"/>
      <c r="D13" s="365" t="s">
        <v>50</v>
      </c>
      <c r="E13" s="365"/>
      <c r="F13" s="365"/>
      <c r="G13" s="16"/>
      <c r="H13" s="4"/>
      <c r="I13" s="4"/>
      <c r="J13" s="4"/>
      <c r="K13" s="4"/>
      <c r="O13" s="4"/>
      <c r="P13" s="4"/>
    </row>
    <row r="14" spans="1:16" s="49" customFormat="1" ht="23.25">
      <c r="A14" s="91" t="s">
        <v>15</v>
      </c>
      <c r="B14" s="104">
        <f>B7*B5/100</f>
        <v>102</v>
      </c>
      <c r="C14" s="25"/>
      <c r="D14" s="366"/>
      <c r="E14" s="366"/>
      <c r="F14" s="366"/>
      <c r="G14" s="16"/>
      <c r="H14" s="56"/>
      <c r="I14" s="3"/>
      <c r="J14" s="3"/>
      <c r="K14" s="3"/>
      <c r="O14" s="3"/>
      <c r="P14" s="3"/>
    </row>
    <row r="15" spans="1:16" ht="23.25">
      <c r="A15" s="36"/>
      <c r="B15" s="18"/>
      <c r="C15" s="25"/>
      <c r="D15" s="366"/>
      <c r="E15" s="366"/>
      <c r="F15" s="366"/>
      <c r="G15" s="12"/>
      <c r="H15" s="4"/>
      <c r="I15" s="2"/>
      <c r="J15" s="2"/>
      <c r="K15" s="19"/>
      <c r="O15" s="19"/>
      <c r="P15" s="19"/>
    </row>
    <row r="16" spans="1:16" ht="23.25" customHeight="1">
      <c r="A16" s="36"/>
      <c r="B16" s="18"/>
      <c r="C16" s="7"/>
      <c r="D16" s="71"/>
      <c r="E16" s="18"/>
      <c r="F16" s="42"/>
      <c r="G16" s="12"/>
      <c r="H16" s="21"/>
      <c r="I16" s="2"/>
      <c r="J16" s="22"/>
      <c r="K16" s="23"/>
      <c r="O16" s="23"/>
      <c r="P16" s="23"/>
    </row>
    <row r="17" spans="1:16" ht="23.25">
      <c r="A17" s="36"/>
      <c r="B17" s="18"/>
      <c r="C17" s="64"/>
      <c r="D17" s="71"/>
      <c r="E17" s="18"/>
      <c r="F17" s="42"/>
      <c r="G17" s="12"/>
      <c r="H17" s="21"/>
      <c r="I17" s="2"/>
      <c r="J17" s="21"/>
      <c r="K17" s="23"/>
      <c r="O17" s="23"/>
      <c r="P17" s="23"/>
    </row>
    <row r="18" spans="1:16" ht="23.25">
      <c r="A18" s="73"/>
      <c r="B18" s="34"/>
      <c r="C18" s="21"/>
      <c r="D18" s="18"/>
      <c r="E18" s="18"/>
      <c r="F18" s="38"/>
      <c r="G18" s="12"/>
      <c r="H18" s="21"/>
      <c r="I18" s="25"/>
      <c r="J18" s="25"/>
      <c r="K18" s="25"/>
      <c r="O18" s="25"/>
      <c r="P18" s="25"/>
    </row>
    <row r="19" spans="1:16" ht="23.25">
      <c r="A19" s="73"/>
      <c r="B19" s="34"/>
      <c r="C19" s="18"/>
      <c r="D19" s="3"/>
      <c r="E19" s="39"/>
      <c r="F19" s="40"/>
      <c r="G19" s="26"/>
      <c r="H19" s="13"/>
      <c r="O19" s="21"/>
      <c r="P19" s="21"/>
    </row>
    <row r="20" spans="1:16" ht="23.25">
      <c r="A20" s="73"/>
      <c r="B20" s="34"/>
      <c r="C20" s="18"/>
      <c r="D20" s="60"/>
      <c r="E20" s="39"/>
      <c r="F20" s="40"/>
      <c r="G20" s="27"/>
      <c r="H20" s="28"/>
      <c r="O20" s="21"/>
      <c r="P20" s="21"/>
    </row>
    <row r="21" spans="1:16" ht="23.25">
      <c r="A21" s="73"/>
      <c r="B21" s="34"/>
      <c r="C21" s="34"/>
      <c r="D21" s="60"/>
      <c r="E21" s="39"/>
      <c r="F21" s="40"/>
      <c r="G21" s="30"/>
      <c r="H21" s="23"/>
      <c r="L21" s="4"/>
      <c r="M21" s="4"/>
      <c r="N21" s="4"/>
      <c r="O21" s="4"/>
      <c r="P21" s="4"/>
    </row>
    <row r="22" spans="1:16" ht="23.25">
      <c r="A22" s="74"/>
      <c r="B22" s="75"/>
      <c r="C22" s="75"/>
      <c r="D22" s="67"/>
      <c r="E22" s="68"/>
      <c r="F22" s="69"/>
      <c r="G22" s="70"/>
      <c r="H22" s="21"/>
      <c r="L22" s="4"/>
      <c r="M22" s="4"/>
      <c r="N22" s="4"/>
      <c r="O22" s="4"/>
      <c r="P22" s="4"/>
    </row>
    <row r="23" spans="1:16" ht="23.25">
      <c r="C23" s="34"/>
      <c r="D23" s="23"/>
      <c r="E23" s="18"/>
      <c r="F23" s="42"/>
      <c r="G23" s="18"/>
      <c r="H23" s="18"/>
      <c r="L23" s="4"/>
      <c r="M23" s="4"/>
      <c r="N23" s="4"/>
      <c r="O23" s="4"/>
      <c r="P23" s="4"/>
    </row>
    <row r="24" spans="1:16" ht="23.25">
      <c r="C24" s="34"/>
      <c r="D24" s="38"/>
      <c r="E24" s="18"/>
      <c r="F24" s="42"/>
      <c r="G24" s="18"/>
      <c r="H24" s="18"/>
      <c r="L24" s="4"/>
      <c r="M24" s="4"/>
      <c r="N24" s="4"/>
      <c r="O24" s="4"/>
      <c r="P24" s="4"/>
    </row>
    <row r="25" spans="1:16" ht="23.25">
      <c r="D25" s="38"/>
      <c r="E25" s="18"/>
      <c r="F25" s="42"/>
      <c r="G25" s="18"/>
      <c r="H25" s="18"/>
      <c r="L25" s="4"/>
      <c r="M25" s="4"/>
      <c r="N25" s="4"/>
      <c r="O25" s="4"/>
      <c r="P25" s="4"/>
    </row>
    <row r="26" spans="1:16" ht="23.25">
      <c r="D26" s="38"/>
      <c r="E26" s="18"/>
      <c r="F26" s="42"/>
      <c r="G26" s="18"/>
      <c r="H26" s="18"/>
      <c r="L26" s="4"/>
      <c r="M26" s="4"/>
      <c r="N26" s="4"/>
      <c r="O26" s="4"/>
      <c r="P26" s="4"/>
    </row>
    <row r="27" spans="1:16" ht="23.25">
      <c r="D27" s="38"/>
      <c r="E27" s="18"/>
      <c r="F27" s="42"/>
      <c r="G27" s="18"/>
      <c r="H27" s="18"/>
      <c r="L27" s="4"/>
      <c r="M27" s="4"/>
      <c r="N27" s="4"/>
      <c r="O27" s="4"/>
      <c r="P27" s="4"/>
    </row>
    <row r="28" spans="1:16" ht="23.25">
      <c r="D28" s="38"/>
      <c r="E28" s="18"/>
      <c r="F28" s="42"/>
      <c r="G28" s="18"/>
      <c r="H28" s="18"/>
      <c r="I28" s="34"/>
      <c r="L28" s="4"/>
      <c r="M28" s="4"/>
      <c r="N28" s="4"/>
      <c r="O28" s="4"/>
      <c r="P28" s="4"/>
    </row>
    <row r="29" spans="1:16" ht="23.25">
      <c r="D29" s="18"/>
      <c r="E29" s="18"/>
      <c r="F29" s="42"/>
      <c r="G29" s="18"/>
      <c r="H29" s="18"/>
      <c r="I29" s="18"/>
      <c r="J29" s="4"/>
      <c r="K29" s="4"/>
      <c r="L29" s="4"/>
      <c r="M29" s="4"/>
      <c r="N29" s="4"/>
      <c r="O29" s="4"/>
      <c r="P29" s="4"/>
    </row>
    <row r="30" spans="1:16" ht="23.25">
      <c r="D30" s="18"/>
      <c r="E30" s="18"/>
      <c r="F30" s="42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ht="23.25">
      <c r="D31" s="18"/>
      <c r="E31" s="18"/>
      <c r="F31" s="42"/>
      <c r="G31" s="4"/>
      <c r="H31" s="4"/>
    </row>
    <row r="64" spans="1:2">
      <c r="A64" s="50"/>
      <c r="B64" s="51"/>
    </row>
    <row r="65" spans="1:16">
      <c r="A65" s="53" t="s">
        <v>10</v>
      </c>
      <c r="B65" s="53"/>
    </row>
    <row r="66" spans="1:16">
      <c r="A66" s="5" t="s">
        <v>9</v>
      </c>
    </row>
    <row r="67" spans="1:16">
      <c r="A67" s="5" t="s">
        <v>11</v>
      </c>
      <c r="C67" s="52"/>
    </row>
    <row r="77" spans="1:16">
      <c r="I77" s="49"/>
      <c r="J77" s="49"/>
      <c r="K77" s="49"/>
      <c r="L77" s="49"/>
      <c r="M77" s="49"/>
      <c r="N77" s="49"/>
      <c r="O77" s="49"/>
      <c r="P77" s="49"/>
    </row>
    <row r="78" spans="1:16" s="49" customFormat="1">
      <c r="A78" s="5"/>
      <c r="B78" s="5"/>
      <c r="C78" s="5"/>
      <c r="D78" s="52"/>
      <c r="E78" s="52"/>
      <c r="F78" s="52"/>
      <c r="G78" s="52"/>
      <c r="H78" s="52"/>
      <c r="I78" s="5"/>
      <c r="J78" s="5"/>
      <c r="K78" s="5"/>
      <c r="L78" s="5"/>
      <c r="M78" s="5"/>
      <c r="N78" s="5"/>
      <c r="O78" s="5"/>
      <c r="P78" s="5"/>
    </row>
    <row r="79" spans="1:16">
      <c r="F79" s="5"/>
      <c r="G79" s="48"/>
    </row>
    <row r="80" spans="1:16">
      <c r="F80" s="5"/>
      <c r="G80" s="48"/>
    </row>
    <row r="81" spans="6:7">
      <c r="F81" s="5"/>
      <c r="G81" s="48"/>
    </row>
  </sheetData>
  <sheetProtection algorithmName="SHA-512" hashValue="MEJMkao9yTrAOpyTdUBiZFKb7LlV4WU+V8m80/r+ra7FT4FV1C5q2zLJxN1LwQ//4RDL2mt5+oKlWn5V01g0ew==" saltValue="ekyB7tQ2hyKNs9z908zCWw==" spinCount="100000" sheet="1" objects="1" scenarios="1" selectLockedCells="1"/>
  <mergeCells count="8">
    <mergeCell ref="D10:E10"/>
    <mergeCell ref="E12:F12"/>
    <mergeCell ref="D13:F15"/>
    <mergeCell ref="A1:G1"/>
    <mergeCell ref="A3:B3"/>
    <mergeCell ref="D4:F4"/>
    <mergeCell ref="D5:F5"/>
    <mergeCell ref="A6:B6"/>
  </mergeCells>
  <conditionalFormatting sqref="B7">
    <cfRule type="expression" dxfId="66" priority="44">
      <formula>IF(#REF!=3,1)</formula>
    </cfRule>
  </conditionalFormatting>
  <conditionalFormatting sqref="B8:B9">
    <cfRule type="expression" dxfId="65" priority="45">
      <formula>IF(#REF!=8,1)</formula>
    </cfRule>
  </conditionalFormatting>
  <conditionalFormatting sqref="E12">
    <cfRule type="containsText" dxfId="64" priority="10" operator="containsText" text="ไม่">
      <formula>NOT(ISERROR(SEARCH("ไม่",E12)))</formula>
    </cfRule>
    <cfRule type="containsText" dxfId="63" priority="11" operator="containsText" text="ผ่าน">
      <formula>NOT(ISERROR(SEARCH("ผ่าน",E12)))</formula>
    </cfRule>
  </conditionalFormatting>
  <conditionalFormatting sqref="F6:F10">
    <cfRule type="containsText" dxfId="62" priority="12" operator="containsText" text="ไม่">
      <formula>NOT(ISERROR(SEARCH("ไม่",F6)))</formula>
    </cfRule>
    <cfRule type="containsText" dxfId="61" priority="13" operator="containsText" text="ผ่าน">
      <formula>NOT(ISERROR(SEARCH("ผ่าน",F6)))</formula>
    </cfRule>
  </conditionalFormatting>
  <conditionalFormatting sqref="F7:F9">
    <cfRule type="expression" dxfId="60" priority="9">
      <formula>IF(F7="",1)</formula>
    </cfRule>
  </conditionalFormatting>
  <conditionalFormatting sqref="F11">
    <cfRule type="expression" dxfId="59" priority="1">
      <formula>IF(F11="",1)</formula>
    </cfRule>
    <cfRule type="containsText" dxfId="58" priority="2" operator="containsText" text="ไม่">
      <formula>NOT(ISERROR(SEARCH("ไม่",F11)))</formula>
    </cfRule>
    <cfRule type="containsText" dxfId="57" priority="3" operator="containsText" text="ผ่าน">
      <formula>NOT(ISERROR(SEARCH("ผ่าน",F11)))</formula>
    </cfRule>
  </conditionalFormatting>
  <pageMargins left="0.25" right="0.25" top="0.75" bottom="0.75" header="0.3" footer="0.3"/>
  <pageSetup paperSize="9" scale="65" orientation="portrait" horizontalDpi="0" verticalDpi="0" r:id="rId1"/>
  <ignoredErrors>
    <ignoredError sqref="B14 D7:F12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81"/>
  <sheetViews>
    <sheetView zoomScale="80" zoomScaleNormal="80" workbookViewId="0">
      <selection activeCell="E17" sqref="E16:E17"/>
    </sheetView>
  </sheetViews>
  <sheetFormatPr defaultColWidth="9.125" defaultRowHeight="14.25"/>
  <cols>
    <col min="1" max="1" width="32.125" style="5" customWidth="1"/>
    <col min="2" max="2" width="40.75" style="5" customWidth="1"/>
    <col min="3" max="3" width="13.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112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6"/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69" customHeight="1">
      <c r="A3" s="304" t="s">
        <v>56</v>
      </c>
      <c r="B3" s="305"/>
      <c r="C3" s="7"/>
      <c r="D3" s="7"/>
      <c r="E3" s="7"/>
      <c r="F3" s="7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26</v>
      </c>
      <c r="B4" s="10" t="s">
        <v>111</v>
      </c>
      <c r="C4" s="11"/>
      <c r="D4" s="310" t="s">
        <v>28</v>
      </c>
      <c r="E4" s="311"/>
      <c r="F4" s="312"/>
      <c r="G4" s="12"/>
      <c r="H4" s="4"/>
      <c r="I4" s="4"/>
      <c r="J4" s="4"/>
      <c r="K4" s="4"/>
      <c r="O4" s="4"/>
      <c r="P4" s="4"/>
    </row>
    <row r="5" spans="1:16" ht="26.25" customHeight="1">
      <c r="A5" s="63" t="s">
        <v>109</v>
      </c>
      <c r="B5" s="62" t="s">
        <v>110</v>
      </c>
      <c r="C5" s="11"/>
      <c r="D5" s="367" t="s">
        <v>2</v>
      </c>
      <c r="E5" s="368"/>
      <c r="F5" s="369"/>
      <c r="G5" s="12"/>
      <c r="H5" s="4"/>
      <c r="I5" s="4"/>
      <c r="J5" s="4"/>
      <c r="K5" s="4"/>
      <c r="O5" s="4"/>
      <c r="P5" s="4"/>
    </row>
    <row r="6" spans="1:16" ht="23.25">
      <c r="A6" s="315" t="s">
        <v>59</v>
      </c>
      <c r="B6" s="316"/>
      <c r="C6" s="13"/>
      <c r="D6" s="105" t="s">
        <v>103</v>
      </c>
      <c r="E6" s="106"/>
      <c r="F6" s="111"/>
      <c r="G6" s="12"/>
      <c r="H6" s="4"/>
      <c r="I6" s="4"/>
      <c r="J6" s="4"/>
      <c r="K6" s="4"/>
      <c r="O6" s="4"/>
      <c r="P6" s="4"/>
    </row>
    <row r="7" spans="1:16" ht="23.25">
      <c r="A7" s="1" t="s">
        <v>15</v>
      </c>
      <c r="B7" s="59">
        <v>150</v>
      </c>
      <c r="C7" s="14"/>
      <c r="D7" s="90">
        <v>1</v>
      </c>
      <c r="E7" s="94" t="s">
        <v>43</v>
      </c>
      <c r="F7" s="112" t="str">
        <f>IF($B$13=1,"",IF(B7&lt;350.5,"ผ่าน","ไม่ผ่าน"))</f>
        <v>ผ่าน</v>
      </c>
      <c r="G7" s="12"/>
      <c r="H7" s="4"/>
      <c r="I7" s="4"/>
      <c r="J7" s="4"/>
      <c r="K7" s="4"/>
      <c r="O7" s="4"/>
      <c r="P7" s="4"/>
    </row>
    <row r="8" spans="1:16" ht="23.25">
      <c r="A8" s="1" t="s">
        <v>17</v>
      </c>
      <c r="B8" s="24">
        <v>6</v>
      </c>
      <c r="C8" s="14"/>
      <c r="D8" s="90">
        <v>2</v>
      </c>
      <c r="E8" s="97" t="s">
        <v>6</v>
      </c>
      <c r="F8" s="112" t="str">
        <f>IF($B$13=1,IF(B8&lt;27.5,"ผ่าน","ไม่ผ่าน"),IF(B8&lt;4.5,"ผ่าน","ไม่ผ่าน"))</f>
        <v>ไม่ผ่าน</v>
      </c>
      <c r="G8" s="12"/>
      <c r="H8" s="4"/>
      <c r="I8" s="4"/>
      <c r="J8" s="4"/>
      <c r="K8" s="4"/>
      <c r="O8" s="4"/>
      <c r="P8" s="4"/>
    </row>
    <row r="9" spans="1:16" ht="23.25">
      <c r="A9" s="1" t="s">
        <v>20</v>
      </c>
      <c r="B9" s="24">
        <v>12</v>
      </c>
      <c r="C9" s="55"/>
      <c r="D9" s="90">
        <v>3</v>
      </c>
      <c r="E9" s="97" t="s">
        <v>45</v>
      </c>
      <c r="F9" s="112" t="str">
        <f>IF($B$13=1,"",IF(B9&lt;15.5,"ผ่าน","ไม่ผ่าน"))</f>
        <v>ผ่าน</v>
      </c>
      <c r="G9" s="12"/>
      <c r="H9" s="4"/>
      <c r="I9" s="4"/>
      <c r="J9" s="4"/>
      <c r="K9" s="4"/>
      <c r="O9" s="4"/>
      <c r="P9" s="4"/>
    </row>
    <row r="10" spans="1:16" ht="23.25">
      <c r="A10" s="1" t="s">
        <v>22</v>
      </c>
      <c r="B10" s="24">
        <v>300</v>
      </c>
      <c r="C10" s="18"/>
      <c r="D10" s="90">
        <v>4</v>
      </c>
      <c r="E10" s="97" t="s">
        <v>8</v>
      </c>
      <c r="F10" s="112" t="str">
        <f>IF($B$13=1,IF(B10&lt;=100,"ผ่าน","ไม่ผ่าน"),IF(B10&lt;=750,"ผ่าน","ไม่ผ่าน"))</f>
        <v>ผ่าน</v>
      </c>
      <c r="G10" s="16"/>
      <c r="H10" s="4"/>
      <c r="I10" s="4"/>
      <c r="J10" s="4"/>
      <c r="K10" s="4"/>
      <c r="O10" s="4"/>
      <c r="P10" s="4"/>
    </row>
    <row r="11" spans="1:16" ht="23.25">
      <c r="A11" s="36"/>
      <c r="B11" s="37"/>
      <c r="C11" s="18"/>
      <c r="D11" s="98" t="s">
        <v>1</v>
      </c>
      <c r="E11" s="309" t="str">
        <f>IF(OR(F7="ไม่ผ่าน",F8="ไม่ผ่าน",F9="ไม่ผ่าน",F10="ไม่ผ่าน"),"ไม่ผ่านเกณฑ์ HCL","ผ่านเกณฑ์ HCL")</f>
        <v>ไม่ผ่านเกณฑ์ HCL</v>
      </c>
      <c r="F11" s="309"/>
      <c r="G11" s="16"/>
      <c r="H11" s="4"/>
      <c r="I11" s="4"/>
      <c r="J11" s="4"/>
      <c r="K11" s="4"/>
      <c r="O11" s="4"/>
      <c r="P11" s="4"/>
    </row>
    <row r="12" spans="1:16" ht="23.25">
      <c r="A12" s="114" t="s">
        <v>30</v>
      </c>
      <c r="B12" s="116"/>
      <c r="C12" s="18"/>
      <c r="D12" s="365" t="s">
        <v>50</v>
      </c>
      <c r="E12" s="365"/>
      <c r="F12" s="365"/>
      <c r="G12" s="16"/>
      <c r="H12" s="4"/>
      <c r="I12" s="4"/>
      <c r="J12" s="4"/>
      <c r="K12" s="4"/>
      <c r="O12" s="4"/>
      <c r="P12" s="4"/>
    </row>
    <row r="13" spans="1:16" ht="23.25">
      <c r="A13" s="102" t="s">
        <v>48</v>
      </c>
      <c r="B13" s="107">
        <f>IF($B$5="1.เนยเทียม",1,2)</f>
        <v>2</v>
      </c>
      <c r="C13" s="18"/>
      <c r="D13" s="366"/>
      <c r="E13" s="366"/>
      <c r="F13" s="366"/>
      <c r="G13" s="16"/>
      <c r="H13" s="4"/>
      <c r="I13" s="4"/>
      <c r="J13" s="4"/>
      <c r="K13" s="4"/>
      <c r="O13" s="4"/>
      <c r="P13" s="4"/>
    </row>
    <row r="14" spans="1:16" s="49" customFormat="1" ht="23.25">
      <c r="A14" s="36"/>
      <c r="B14" s="18"/>
      <c r="C14" s="18"/>
      <c r="D14" s="366"/>
      <c r="E14" s="366"/>
      <c r="F14" s="366"/>
      <c r="G14" s="16"/>
      <c r="H14" s="56"/>
      <c r="I14" s="3"/>
      <c r="J14" s="3"/>
      <c r="K14" s="3"/>
      <c r="O14" s="3"/>
      <c r="P14" s="3"/>
    </row>
    <row r="15" spans="1:16" ht="23.25">
      <c r="A15" s="36"/>
      <c r="B15" s="18"/>
      <c r="C15" s="18"/>
      <c r="D15" s="71"/>
      <c r="E15" s="18"/>
      <c r="F15" s="42"/>
      <c r="G15" s="12"/>
      <c r="H15" s="4"/>
      <c r="I15" s="2"/>
      <c r="J15" s="2"/>
      <c r="K15" s="19"/>
      <c r="O15" s="19"/>
      <c r="P15" s="19"/>
    </row>
    <row r="16" spans="1:16" ht="23.25" customHeight="1">
      <c r="A16" s="73"/>
      <c r="B16" s="34"/>
      <c r="C16" s="65"/>
      <c r="D16" s="71"/>
      <c r="E16" s="18"/>
      <c r="F16" s="42"/>
      <c r="G16" s="12"/>
      <c r="H16" s="21"/>
      <c r="I16" s="2"/>
      <c r="J16" s="22"/>
      <c r="K16" s="23"/>
      <c r="O16" s="23"/>
      <c r="P16" s="23"/>
    </row>
    <row r="17" spans="1:16" ht="23.25">
      <c r="A17" s="73"/>
      <c r="B17" s="34"/>
      <c r="C17" s="66"/>
      <c r="D17" s="18"/>
      <c r="E17" s="18"/>
      <c r="F17" s="38"/>
      <c r="G17" s="12"/>
      <c r="H17" s="21"/>
      <c r="I17" s="2"/>
      <c r="J17" s="21"/>
      <c r="K17" s="23"/>
      <c r="O17" s="23"/>
      <c r="P17" s="23"/>
    </row>
    <row r="18" spans="1:16" ht="23.25">
      <c r="A18" s="73"/>
      <c r="B18" s="34"/>
      <c r="C18" s="25"/>
      <c r="D18" s="3"/>
      <c r="E18" s="39"/>
      <c r="F18" s="40"/>
      <c r="G18" s="12"/>
      <c r="H18" s="21"/>
      <c r="I18" s="25"/>
      <c r="J18" s="25"/>
      <c r="K18" s="25"/>
      <c r="O18" s="25"/>
      <c r="P18" s="25"/>
    </row>
    <row r="19" spans="1:16" ht="23.25">
      <c r="A19" s="73"/>
      <c r="B19" s="34"/>
      <c r="C19" s="25"/>
      <c r="D19" s="60"/>
      <c r="E19" s="39"/>
      <c r="F19" s="40"/>
      <c r="G19" s="26"/>
      <c r="H19" s="13"/>
      <c r="O19" s="21"/>
      <c r="P19" s="21"/>
    </row>
    <row r="20" spans="1:16" ht="23.25">
      <c r="A20" s="73"/>
      <c r="B20" s="34"/>
      <c r="C20" s="7"/>
      <c r="D20" s="60"/>
      <c r="E20" s="39"/>
      <c r="F20" s="40"/>
      <c r="G20" s="27"/>
      <c r="H20" s="28"/>
      <c r="O20" s="21"/>
      <c r="P20" s="21"/>
    </row>
    <row r="21" spans="1:16" ht="23.25">
      <c r="A21" s="73"/>
      <c r="B21" s="34"/>
      <c r="C21" s="64"/>
      <c r="D21" s="7"/>
      <c r="E21" s="39"/>
      <c r="F21" s="40"/>
      <c r="G21" s="30"/>
      <c r="H21" s="23"/>
      <c r="L21" s="4"/>
      <c r="M21" s="4"/>
      <c r="N21" s="4"/>
      <c r="O21" s="4"/>
      <c r="P21" s="4"/>
    </row>
    <row r="22" spans="1:16" ht="23.25">
      <c r="A22" s="74"/>
      <c r="B22" s="75"/>
      <c r="C22" s="78"/>
      <c r="D22" s="79"/>
      <c r="E22" s="44"/>
      <c r="F22" s="45"/>
      <c r="G22" s="70"/>
      <c r="H22" s="21"/>
      <c r="L22" s="4"/>
      <c r="M22" s="4"/>
      <c r="N22" s="4"/>
      <c r="O22" s="4"/>
      <c r="P22" s="4"/>
    </row>
    <row r="23" spans="1:16" ht="23.25">
      <c r="C23" s="18"/>
      <c r="D23" s="38"/>
      <c r="E23" s="18"/>
      <c r="F23" s="42"/>
      <c r="G23" s="18"/>
      <c r="H23" s="18"/>
      <c r="L23" s="4"/>
      <c r="M23" s="4"/>
      <c r="N23" s="4"/>
      <c r="O23" s="4"/>
      <c r="P23" s="4"/>
    </row>
    <row r="24" spans="1:16" ht="23.25">
      <c r="C24" s="18"/>
      <c r="D24" s="38"/>
      <c r="E24" s="18"/>
      <c r="F24" s="42"/>
      <c r="G24" s="18"/>
      <c r="H24" s="18"/>
      <c r="L24" s="4"/>
      <c r="M24" s="4"/>
      <c r="N24" s="4"/>
      <c r="O24" s="4"/>
      <c r="P24" s="4"/>
    </row>
    <row r="25" spans="1:16" ht="23.25">
      <c r="C25" s="34"/>
      <c r="D25" s="38"/>
      <c r="E25" s="18"/>
      <c r="F25" s="42"/>
      <c r="G25" s="18"/>
      <c r="H25" s="18"/>
      <c r="L25" s="4"/>
      <c r="M25" s="4"/>
      <c r="N25" s="4"/>
      <c r="O25" s="4"/>
      <c r="P25" s="4"/>
    </row>
    <row r="26" spans="1:16" ht="23.25">
      <c r="C26" s="34"/>
      <c r="D26" s="38"/>
      <c r="E26" s="18"/>
      <c r="F26" s="42"/>
      <c r="G26" s="18"/>
      <c r="H26" s="18"/>
      <c r="L26" s="4"/>
      <c r="M26" s="4"/>
      <c r="N26" s="4"/>
      <c r="O26" s="4"/>
      <c r="P26" s="4"/>
    </row>
    <row r="27" spans="1:16" ht="23.25">
      <c r="C27" s="34"/>
      <c r="D27" s="38"/>
      <c r="E27" s="18"/>
      <c r="F27" s="42"/>
      <c r="G27" s="18"/>
      <c r="H27" s="18"/>
      <c r="L27" s="4"/>
      <c r="M27" s="4"/>
      <c r="N27" s="4"/>
      <c r="O27" s="4"/>
      <c r="P27" s="4"/>
    </row>
    <row r="28" spans="1:16" ht="23.25">
      <c r="C28" s="34"/>
      <c r="D28" s="18"/>
      <c r="E28" s="18"/>
      <c r="F28" s="42"/>
      <c r="G28" s="18"/>
      <c r="H28" s="18"/>
      <c r="I28" s="34"/>
      <c r="L28" s="4"/>
      <c r="M28" s="4"/>
      <c r="N28" s="4"/>
      <c r="O28" s="4"/>
      <c r="P28" s="4"/>
    </row>
    <row r="29" spans="1:16" ht="23.25">
      <c r="D29" s="18"/>
      <c r="E29" s="18"/>
      <c r="F29" s="42"/>
      <c r="G29" s="18"/>
      <c r="H29" s="18"/>
      <c r="I29" s="18"/>
      <c r="J29" s="4"/>
      <c r="K29" s="4"/>
      <c r="L29" s="4"/>
      <c r="M29" s="4"/>
      <c r="N29" s="4"/>
      <c r="O29" s="4"/>
      <c r="P29" s="4"/>
    </row>
    <row r="30" spans="1:16" ht="23.25">
      <c r="D30" s="18"/>
      <c r="E30" s="18"/>
      <c r="F30" s="42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ht="23.25">
      <c r="G31" s="4"/>
      <c r="H31" s="4"/>
    </row>
    <row r="62" spans="1:2">
      <c r="A62" s="50"/>
      <c r="B62" s="51"/>
    </row>
    <row r="63" spans="1:2">
      <c r="A63" s="53" t="s">
        <v>10</v>
      </c>
      <c r="B63" s="53"/>
    </row>
    <row r="64" spans="1:2">
      <c r="A64" s="5" t="s">
        <v>9</v>
      </c>
    </row>
    <row r="65" spans="1:16">
      <c r="A65" s="5" t="s">
        <v>11</v>
      </c>
    </row>
    <row r="71" spans="1:16">
      <c r="C71" s="52"/>
    </row>
    <row r="77" spans="1:16">
      <c r="D77" s="52"/>
      <c r="E77" s="52"/>
      <c r="F77" s="52"/>
      <c r="I77" s="49"/>
      <c r="J77" s="49"/>
      <c r="K77" s="49"/>
      <c r="L77" s="49"/>
      <c r="M77" s="49"/>
      <c r="N77" s="49"/>
      <c r="O77" s="49"/>
      <c r="P77" s="49"/>
    </row>
    <row r="78" spans="1:16" s="49" customFormat="1">
      <c r="A78" s="5"/>
      <c r="B78" s="5"/>
      <c r="C78" s="5"/>
      <c r="D78" s="5"/>
      <c r="E78" s="5"/>
      <c r="F78" s="5"/>
      <c r="G78" s="52"/>
      <c r="H78" s="52"/>
      <c r="I78" s="5"/>
      <c r="J78" s="5"/>
      <c r="K78" s="5"/>
      <c r="L78" s="5"/>
      <c r="M78" s="5"/>
      <c r="N78" s="5"/>
      <c r="O78" s="5"/>
      <c r="P78" s="5"/>
    </row>
    <row r="79" spans="1:16">
      <c r="F79" s="5"/>
      <c r="G79" s="48"/>
    </row>
    <row r="80" spans="1:16">
      <c r="F80" s="5"/>
      <c r="G80" s="48"/>
    </row>
    <row r="81" spans="7:7">
      <c r="G81" s="48"/>
    </row>
  </sheetData>
  <sheetProtection algorithmName="SHA-512" hashValue="MDuphnddRrFR2AuSYlPJsFr0wcfHff3FQUbB44Z3SlG+priCK6jcKQlr66qk5V0oUy7z6VUQIXuGMEQB5ytWyw==" saltValue="W7Yw4Gd0pkMwyFOSxTbb2g==" spinCount="100000" sheet="1" objects="1" scenarios="1" selectLockedCells="1"/>
  <mergeCells count="7">
    <mergeCell ref="E11:F11"/>
    <mergeCell ref="D12:F14"/>
    <mergeCell ref="A1:G1"/>
    <mergeCell ref="A3:B3"/>
    <mergeCell ref="D4:F4"/>
    <mergeCell ref="D5:F5"/>
    <mergeCell ref="A6:B6"/>
  </mergeCells>
  <conditionalFormatting sqref="B7 B9">
    <cfRule type="expression" dxfId="56" priority="5">
      <formula>IF($B$13=1,1)</formula>
    </cfRule>
  </conditionalFormatting>
  <conditionalFormatting sqref="E11">
    <cfRule type="containsText" dxfId="55" priority="8" operator="containsText" text="ไม่">
      <formula>NOT(ISERROR(SEARCH("ไม่",E11)))</formula>
    </cfRule>
    <cfRule type="containsText" dxfId="54" priority="9" operator="containsText" text="ผ่าน">
      <formula>NOT(ISERROR(SEARCH("ผ่าน",E11)))</formula>
    </cfRule>
  </conditionalFormatting>
  <conditionalFormatting sqref="F6:F10">
    <cfRule type="containsText" dxfId="53" priority="10" operator="containsText" text="ไม่">
      <formula>NOT(ISERROR(SEARCH("ไม่",F6)))</formula>
    </cfRule>
    <cfRule type="containsText" dxfId="52" priority="11" operator="containsText" text="ผ่าน">
      <formula>NOT(ISERROR(SEARCH("ผ่าน",F6)))</formula>
    </cfRule>
  </conditionalFormatting>
  <conditionalFormatting sqref="F7:F10">
    <cfRule type="expression" dxfId="51" priority="1">
      <formula>IF(F7="",1)</formula>
    </cfRule>
  </conditionalFormatting>
  <dataValidations count="1">
    <dataValidation type="list" allowBlank="1" showInputMessage="1" showErrorMessage="1" sqref="B5" xr:uid="{00000000-0002-0000-0700-000000000000}">
      <formula1>"1.เนยเทียม,2.มายองเนส น้ำสลัด และ แซนด์วิซสเปรด"</formula1>
    </dataValidation>
  </dataValidations>
  <pageMargins left="0.25" right="0.25" top="0.75" bottom="0.75" header="0.3" footer="0.3"/>
  <pageSetup paperSize="9" scale="65" orientation="portrait" horizontalDpi="0" verticalDpi="0" r:id="rId1"/>
  <ignoredErrors>
    <ignoredError sqref="B13 E7:F11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80"/>
  <sheetViews>
    <sheetView zoomScale="80" zoomScaleNormal="80" workbookViewId="0">
      <selection activeCell="B4" sqref="B4"/>
    </sheetView>
  </sheetViews>
  <sheetFormatPr defaultColWidth="9.125" defaultRowHeight="14.25"/>
  <cols>
    <col min="1" max="1" width="32.125" style="5" customWidth="1"/>
    <col min="2" max="2" width="40.75" style="5" customWidth="1"/>
    <col min="3" max="3" width="13.75" style="5" customWidth="1"/>
    <col min="4" max="4" width="6" style="5" customWidth="1"/>
    <col min="5" max="5" width="23.75" style="5" customWidth="1"/>
    <col min="6" max="6" width="26.625" style="48" customWidth="1"/>
    <col min="7" max="16384" width="9.125" style="5"/>
  </cols>
  <sheetData>
    <row r="1" spans="1:16" ht="23.25">
      <c r="A1" s="299" t="s">
        <v>113</v>
      </c>
      <c r="B1" s="300"/>
      <c r="C1" s="300"/>
      <c r="D1" s="300"/>
      <c r="E1" s="300"/>
      <c r="F1" s="300"/>
      <c r="G1" s="301"/>
      <c r="H1" s="3"/>
      <c r="I1" s="4"/>
      <c r="J1" s="4"/>
      <c r="K1" s="4"/>
      <c r="L1" s="4"/>
      <c r="M1" s="4"/>
      <c r="N1" s="4"/>
      <c r="O1" s="4"/>
      <c r="P1" s="4"/>
    </row>
    <row r="2" spans="1:16" ht="23.25">
      <c r="A2" s="80" t="s">
        <v>115</v>
      </c>
      <c r="B2" s="7"/>
      <c r="C2" s="7"/>
      <c r="D2" s="7"/>
      <c r="E2" s="7"/>
      <c r="F2" s="7"/>
      <c r="G2" s="8"/>
      <c r="H2" s="7"/>
      <c r="I2" s="4"/>
      <c r="J2" s="4"/>
      <c r="K2" s="4"/>
      <c r="L2" s="4"/>
      <c r="M2" s="4"/>
      <c r="N2" s="4"/>
      <c r="O2" s="4"/>
      <c r="P2" s="4"/>
    </row>
    <row r="3" spans="1:16" ht="48" customHeight="1">
      <c r="A3" s="304" t="s">
        <v>107</v>
      </c>
      <c r="B3" s="305"/>
      <c r="C3" s="7"/>
      <c r="D3" s="372" t="s">
        <v>116</v>
      </c>
      <c r="E3" s="373"/>
      <c r="F3" s="374"/>
      <c r="G3" s="8"/>
      <c r="H3" s="7"/>
      <c r="I3" s="4"/>
      <c r="J3" s="4"/>
      <c r="K3" s="4"/>
      <c r="L3" s="4"/>
      <c r="M3" s="4"/>
      <c r="N3" s="4"/>
      <c r="O3" s="4"/>
      <c r="P3" s="4"/>
    </row>
    <row r="4" spans="1:16" ht="22.5" customHeight="1">
      <c r="A4" s="9" t="s">
        <v>114</v>
      </c>
      <c r="B4" s="10" t="s">
        <v>117</v>
      </c>
      <c r="C4" s="11"/>
      <c r="D4" s="367" t="s">
        <v>2</v>
      </c>
      <c r="E4" s="368"/>
      <c r="F4" s="369"/>
      <c r="G4" s="12"/>
      <c r="H4" s="4"/>
      <c r="I4" s="4"/>
      <c r="J4" s="4"/>
      <c r="K4" s="4"/>
      <c r="O4" s="4"/>
      <c r="P4" s="4"/>
    </row>
    <row r="5" spans="1:16" ht="23.25" customHeight="1">
      <c r="A5" s="315" t="s">
        <v>59</v>
      </c>
      <c r="B5" s="316"/>
      <c r="C5" s="13"/>
      <c r="D5" s="105" t="s">
        <v>103</v>
      </c>
      <c r="E5" s="106"/>
      <c r="F5" s="111"/>
      <c r="G5" s="12"/>
      <c r="H5" s="4"/>
      <c r="I5" s="4"/>
      <c r="J5" s="4"/>
      <c r="K5" s="4"/>
      <c r="O5" s="4"/>
      <c r="P5" s="4"/>
    </row>
    <row r="6" spans="1:16" ht="23.25">
      <c r="A6" s="1" t="s">
        <v>16</v>
      </c>
      <c r="B6" s="24">
        <v>5</v>
      </c>
      <c r="C6" s="18"/>
      <c r="D6" s="90">
        <v>1</v>
      </c>
      <c r="E6" s="91" t="s">
        <v>44</v>
      </c>
      <c r="F6" s="112" t="str">
        <f>IF(B6&lt;5.5,"ผ่าน","ไม่ผ่าน")</f>
        <v>ผ่าน</v>
      </c>
      <c r="G6" s="12"/>
      <c r="H6" s="4"/>
      <c r="I6" s="4"/>
      <c r="J6" s="4"/>
      <c r="K6" s="4"/>
      <c r="O6" s="4"/>
      <c r="P6" s="4"/>
    </row>
    <row r="7" spans="1:16" ht="23.25">
      <c r="A7" s="1" t="s">
        <v>20</v>
      </c>
      <c r="B7" s="24">
        <v>8</v>
      </c>
      <c r="C7" s="18"/>
      <c r="D7" s="90">
        <v>2</v>
      </c>
      <c r="E7" s="97" t="s">
        <v>45</v>
      </c>
      <c r="F7" s="112" t="str">
        <f>IF(B7&lt;6.5,"ผ่าน","ไม่ผ่าน")</f>
        <v>ไม่ผ่าน</v>
      </c>
      <c r="G7" s="12"/>
      <c r="H7" s="4"/>
      <c r="I7" s="4"/>
      <c r="J7" s="4"/>
      <c r="K7" s="4"/>
      <c r="O7" s="4"/>
      <c r="P7" s="4"/>
    </row>
    <row r="8" spans="1:16" ht="23.25">
      <c r="A8" s="1" t="s">
        <v>19</v>
      </c>
      <c r="B8" s="24">
        <v>2.5</v>
      </c>
      <c r="C8" s="18"/>
      <c r="D8" s="90">
        <v>3</v>
      </c>
      <c r="E8" s="97" t="s">
        <v>118</v>
      </c>
      <c r="F8" s="112" t="str">
        <f>IF(B8&lt;2.5,"ไม่ผ่าน","ผ่าน")</f>
        <v>ผ่าน</v>
      </c>
      <c r="G8" s="12"/>
      <c r="H8" s="4"/>
      <c r="I8" s="4"/>
      <c r="J8" s="4"/>
      <c r="K8" s="4"/>
      <c r="O8" s="4"/>
      <c r="P8" s="4"/>
    </row>
    <row r="9" spans="1:16" ht="23.25">
      <c r="A9" s="1" t="s">
        <v>22</v>
      </c>
      <c r="B9" s="24">
        <v>100</v>
      </c>
      <c r="C9" s="18"/>
      <c r="D9" s="90">
        <v>4</v>
      </c>
      <c r="E9" s="97" t="s">
        <v>8</v>
      </c>
      <c r="F9" s="112" t="str">
        <f>IF(B9&lt;=450,"ผ่าน","ไม่ผ่าน")</f>
        <v>ผ่าน</v>
      </c>
      <c r="G9" s="12"/>
      <c r="H9" s="4"/>
      <c r="I9" s="4"/>
      <c r="J9" s="4"/>
      <c r="K9" s="4"/>
      <c r="O9" s="4"/>
      <c r="P9" s="4"/>
    </row>
    <row r="10" spans="1:16" ht="23.25">
      <c r="A10" s="36"/>
      <c r="B10" s="37"/>
      <c r="C10" s="18"/>
      <c r="D10" s="98" t="s">
        <v>1</v>
      </c>
      <c r="E10" s="309" t="str">
        <f>IF(OR(F6="ไม่ผ่าน",F7="ไม่ผ่าน",F8="ไม่ผ่าน",F9="ไม่ผ่าน"),"ไม่ผ่านเกณฑ์ HCL","ผ่านเกณฑ์ HCL")</f>
        <v>ไม่ผ่านเกณฑ์ HCL</v>
      </c>
      <c r="F10" s="309"/>
      <c r="G10" s="16"/>
      <c r="H10" s="4"/>
      <c r="I10" s="4"/>
      <c r="J10" s="4"/>
      <c r="K10" s="4"/>
      <c r="O10" s="4"/>
      <c r="P10" s="4"/>
    </row>
    <row r="11" spans="1:16" ht="23.25" customHeight="1">
      <c r="A11" s="73"/>
      <c r="B11" s="34"/>
      <c r="C11" s="65"/>
      <c r="D11" s="370" t="s">
        <v>119</v>
      </c>
      <c r="E11" s="370"/>
      <c r="F11" s="370"/>
      <c r="G11" s="16"/>
      <c r="H11" s="4"/>
      <c r="J11" s="4"/>
      <c r="K11" s="4"/>
      <c r="O11" s="4"/>
      <c r="P11" s="4"/>
    </row>
    <row r="12" spans="1:16" ht="23.25">
      <c r="A12" s="73"/>
      <c r="B12" s="34"/>
      <c r="C12" s="66"/>
      <c r="D12" s="371"/>
      <c r="E12" s="371"/>
      <c r="F12" s="371"/>
      <c r="G12" s="16"/>
      <c r="H12" s="4"/>
      <c r="I12" s="4"/>
      <c r="J12" s="4"/>
      <c r="K12" s="4"/>
      <c r="O12" s="4"/>
      <c r="P12" s="4"/>
    </row>
    <row r="13" spans="1:16" s="49" customFormat="1" ht="23.25">
      <c r="A13" s="73"/>
      <c r="B13" s="34"/>
      <c r="C13" s="25"/>
      <c r="D13" s="89"/>
      <c r="E13" s="89"/>
      <c r="F13" s="89"/>
      <c r="G13" s="16"/>
      <c r="H13" s="56"/>
      <c r="I13" s="3"/>
      <c r="J13" s="3"/>
      <c r="K13" s="3"/>
      <c r="O13" s="3"/>
      <c r="P13" s="3"/>
    </row>
    <row r="14" spans="1:16" ht="23.25">
      <c r="A14" s="73"/>
      <c r="B14" s="34"/>
      <c r="C14" s="25"/>
      <c r="D14" s="71"/>
      <c r="E14" s="18"/>
      <c r="F14" s="42"/>
      <c r="G14" s="12"/>
      <c r="H14" s="4"/>
      <c r="I14" s="2"/>
      <c r="J14" s="2"/>
      <c r="K14" s="19"/>
      <c r="O14" s="19"/>
      <c r="P14" s="19"/>
    </row>
    <row r="15" spans="1:16" ht="23.25" customHeight="1">
      <c r="A15" s="73"/>
      <c r="B15" s="34"/>
      <c r="C15" s="7"/>
      <c r="D15" s="71"/>
      <c r="E15" s="18"/>
      <c r="F15" s="42"/>
      <c r="G15" s="12"/>
      <c r="H15" s="21"/>
      <c r="I15" s="2"/>
      <c r="J15" s="22"/>
      <c r="K15" s="23"/>
      <c r="O15" s="23"/>
      <c r="P15" s="23"/>
    </row>
    <row r="16" spans="1:16" ht="23.25">
      <c r="A16" s="73"/>
      <c r="B16" s="34"/>
      <c r="C16" s="64"/>
      <c r="D16" s="18"/>
      <c r="E16" s="18"/>
      <c r="F16" s="38"/>
      <c r="G16" s="12"/>
      <c r="H16" s="21"/>
      <c r="I16" s="2"/>
      <c r="J16" s="21"/>
      <c r="K16" s="23"/>
      <c r="O16" s="23"/>
      <c r="P16" s="23"/>
    </row>
    <row r="17" spans="1:16" ht="23.25">
      <c r="A17" s="73"/>
      <c r="B17" s="34"/>
      <c r="C17" s="21"/>
      <c r="D17" s="3"/>
      <c r="E17" s="39"/>
      <c r="F17" s="40"/>
      <c r="G17" s="12"/>
      <c r="H17" s="21"/>
      <c r="I17" s="25"/>
      <c r="J17" s="25"/>
      <c r="K17" s="25"/>
      <c r="O17" s="25"/>
      <c r="P17" s="25"/>
    </row>
    <row r="18" spans="1:16" ht="23.25">
      <c r="A18" s="73"/>
      <c r="B18" s="34"/>
      <c r="C18" s="18"/>
      <c r="D18" s="60"/>
      <c r="E18" s="39"/>
      <c r="F18" s="40"/>
      <c r="G18" s="26"/>
      <c r="H18" s="13"/>
      <c r="O18" s="21"/>
      <c r="P18" s="21"/>
    </row>
    <row r="19" spans="1:16" ht="23.25">
      <c r="A19" s="73"/>
      <c r="B19" s="34"/>
      <c r="C19" s="18"/>
      <c r="D19" s="60"/>
      <c r="E19" s="39"/>
      <c r="F19" s="40"/>
      <c r="G19" s="27"/>
      <c r="H19" s="28"/>
      <c r="O19" s="21"/>
      <c r="P19" s="21"/>
    </row>
    <row r="20" spans="1:16" ht="23.25">
      <c r="A20" s="73"/>
      <c r="B20" s="34"/>
      <c r="C20" s="34"/>
      <c r="D20" s="7"/>
      <c r="E20" s="39"/>
      <c r="F20" s="40"/>
      <c r="G20" s="30"/>
      <c r="H20" s="23"/>
      <c r="L20" s="4"/>
      <c r="M20" s="4"/>
      <c r="N20" s="4"/>
      <c r="O20" s="4"/>
      <c r="P20" s="4"/>
    </row>
    <row r="21" spans="1:16" ht="23.25">
      <c r="A21" s="74"/>
      <c r="B21" s="75"/>
      <c r="C21" s="75"/>
      <c r="D21" s="79"/>
      <c r="E21" s="44"/>
      <c r="F21" s="45"/>
      <c r="G21" s="70"/>
      <c r="H21" s="21"/>
      <c r="L21" s="4"/>
      <c r="M21" s="4"/>
      <c r="N21" s="4"/>
      <c r="O21" s="4"/>
      <c r="P21" s="4"/>
    </row>
    <row r="22" spans="1:16" ht="23.25">
      <c r="A22" s="34"/>
      <c r="B22" s="34"/>
      <c r="C22" s="34"/>
      <c r="D22" s="38"/>
      <c r="E22" s="18"/>
      <c r="F22" s="42"/>
      <c r="G22" s="18"/>
      <c r="H22" s="18"/>
      <c r="L22" s="4"/>
      <c r="M22" s="4"/>
      <c r="N22" s="4"/>
      <c r="O22" s="4"/>
      <c r="P22" s="4"/>
    </row>
    <row r="23" spans="1:16" ht="23.25">
      <c r="C23" s="34"/>
      <c r="D23" s="38"/>
      <c r="E23" s="18"/>
      <c r="F23" s="42"/>
      <c r="G23" s="18"/>
      <c r="H23" s="18"/>
      <c r="L23" s="4"/>
      <c r="M23" s="4"/>
      <c r="N23" s="4"/>
      <c r="O23" s="4"/>
      <c r="P23" s="4"/>
    </row>
    <row r="24" spans="1:16" ht="23.25">
      <c r="D24" s="38"/>
      <c r="E24" s="18"/>
      <c r="F24" s="42"/>
      <c r="G24" s="18"/>
      <c r="H24" s="18"/>
      <c r="L24" s="4"/>
      <c r="M24" s="4"/>
      <c r="N24" s="4"/>
      <c r="O24" s="4"/>
      <c r="P24" s="4"/>
    </row>
    <row r="25" spans="1:16" ht="23.25">
      <c r="D25" s="38"/>
      <c r="E25" s="18"/>
      <c r="F25" s="42"/>
      <c r="G25" s="18"/>
      <c r="H25" s="18"/>
      <c r="L25" s="4"/>
      <c r="M25" s="4"/>
      <c r="N25" s="4"/>
      <c r="O25" s="4"/>
      <c r="P25" s="4"/>
    </row>
    <row r="26" spans="1:16" ht="23.25">
      <c r="D26" s="38"/>
      <c r="E26" s="18"/>
      <c r="F26" s="42"/>
      <c r="G26" s="18"/>
      <c r="H26" s="18"/>
      <c r="L26" s="4"/>
      <c r="M26" s="4"/>
      <c r="N26" s="4"/>
      <c r="O26" s="4"/>
      <c r="P26" s="4"/>
    </row>
    <row r="27" spans="1:16" ht="23.25">
      <c r="D27" s="18"/>
      <c r="E27" s="18"/>
      <c r="F27" s="42"/>
      <c r="G27" s="18"/>
      <c r="H27" s="18"/>
      <c r="I27" s="34"/>
      <c r="L27" s="4"/>
      <c r="M27" s="4"/>
      <c r="N27" s="4"/>
      <c r="O27" s="4"/>
      <c r="P27" s="4"/>
    </row>
    <row r="28" spans="1:16" ht="23.25">
      <c r="D28" s="18"/>
      <c r="E28" s="18"/>
      <c r="F28" s="42"/>
      <c r="G28" s="18"/>
      <c r="H28" s="18"/>
      <c r="I28" s="18"/>
      <c r="J28" s="4"/>
      <c r="K28" s="4"/>
      <c r="L28" s="4"/>
      <c r="M28" s="4"/>
      <c r="N28" s="4"/>
      <c r="O28" s="4"/>
      <c r="P28" s="4"/>
    </row>
    <row r="29" spans="1:16" ht="23.25">
      <c r="D29" s="18"/>
      <c r="E29" s="18"/>
      <c r="F29" s="42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23.25">
      <c r="G30" s="4"/>
      <c r="H30" s="4"/>
    </row>
    <row r="56" spans="1:2">
      <c r="A56" s="50"/>
      <c r="B56" s="51"/>
    </row>
    <row r="57" spans="1:2">
      <c r="A57" s="53" t="s">
        <v>10</v>
      </c>
      <c r="B57" s="53"/>
    </row>
    <row r="58" spans="1:2">
      <c r="A58" s="5" t="s">
        <v>9</v>
      </c>
    </row>
    <row r="59" spans="1:2">
      <c r="A59" s="5" t="s">
        <v>11</v>
      </c>
    </row>
    <row r="66" spans="1:16">
      <c r="C66" s="52"/>
    </row>
    <row r="76" spans="1:16">
      <c r="D76" s="52"/>
      <c r="E76" s="52"/>
      <c r="F76" s="52"/>
      <c r="I76" s="49"/>
      <c r="J76" s="49"/>
      <c r="K76" s="49"/>
      <c r="L76" s="49"/>
      <c r="M76" s="49"/>
      <c r="N76" s="49"/>
      <c r="O76" s="49"/>
      <c r="P76" s="49"/>
    </row>
    <row r="77" spans="1:16" s="49" customFormat="1">
      <c r="A77" s="5"/>
      <c r="B77" s="5"/>
      <c r="C77" s="5"/>
      <c r="D77" s="5"/>
      <c r="E77" s="5"/>
      <c r="F77" s="5"/>
      <c r="G77" s="52"/>
      <c r="H77" s="52"/>
      <c r="I77" s="5"/>
      <c r="J77" s="5"/>
      <c r="K77" s="5"/>
      <c r="L77" s="5"/>
      <c r="M77" s="5"/>
      <c r="N77" s="5"/>
      <c r="O77" s="5"/>
      <c r="P77" s="5"/>
    </row>
    <row r="78" spans="1:16">
      <c r="F78" s="5"/>
      <c r="G78" s="48"/>
    </row>
    <row r="79" spans="1:16">
      <c r="F79" s="5"/>
      <c r="G79" s="48"/>
    </row>
    <row r="80" spans="1:16">
      <c r="G80" s="48"/>
    </row>
  </sheetData>
  <sheetProtection algorithmName="SHA-512" hashValue="7PBhz0C+hUtHquJxivaJMX0p0o/ZriauMRFlIme0YChHew5rJ/q5goNGSGBVsjN05963z2IdP7Hd42jXP1Jg0g==" saltValue="kkS2mkZVQmtiAiXmgF8/lg==" spinCount="100000" sheet="1" objects="1" scenarios="1" selectLockedCells="1"/>
  <mergeCells count="7">
    <mergeCell ref="D11:F12"/>
    <mergeCell ref="A1:G1"/>
    <mergeCell ref="A3:B3"/>
    <mergeCell ref="D3:F3"/>
    <mergeCell ref="D4:F4"/>
    <mergeCell ref="A5:B5"/>
    <mergeCell ref="E10:F10"/>
  </mergeCells>
  <conditionalFormatting sqref="B6:B7">
    <cfRule type="expression" dxfId="50" priority="9">
      <formula>IF(#REF!=8,1)</formula>
    </cfRule>
  </conditionalFormatting>
  <conditionalFormatting sqref="E10">
    <cfRule type="containsText" dxfId="49" priority="5" operator="containsText" text="ไม่">
      <formula>NOT(ISERROR(SEARCH("ไม่",E10)))</formula>
    </cfRule>
    <cfRule type="containsText" dxfId="48" priority="6" operator="containsText" text="ผ่าน">
      <formula>NOT(ISERROR(SEARCH("ผ่าน",E10)))</formula>
    </cfRule>
  </conditionalFormatting>
  <conditionalFormatting sqref="F5:F9">
    <cfRule type="containsText" dxfId="47" priority="2" operator="containsText" text="ไม่">
      <formula>NOT(ISERROR(SEARCH("ไม่",F5)))</formula>
    </cfRule>
    <cfRule type="containsText" dxfId="46" priority="3" operator="containsText" text="ผ่าน">
      <formula>NOT(ISERROR(SEARCH("ผ่าน",F5)))</formula>
    </cfRule>
  </conditionalFormatting>
  <conditionalFormatting sqref="F6:F9">
    <cfRule type="expression" dxfId="45" priority="1">
      <formula>IF(F6="",1)</formula>
    </cfRule>
  </conditionalFormatting>
  <pageMargins left="0.25" right="0.25" top="0.75" bottom="0.75" header="0.3" footer="0.3"/>
  <pageSetup paperSize="9" scale="65" orientation="portrait" horizontalDpi="0" verticalDpi="0" r:id="rId1"/>
  <ignoredErrors>
    <ignoredError sqref="E6:F1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11</vt:i4>
      </vt:variant>
    </vt:vector>
  </HeadingPairs>
  <TitlesOfParts>
    <vt:vector size="26" baseType="lpstr">
      <vt:lpstr>01 อาหารมื้อหลัก</vt:lpstr>
      <vt:lpstr>02 เครื่องดื่ม</vt:lpstr>
      <vt:lpstr>03 เครื่องปรุงรส</vt:lpstr>
      <vt:lpstr>04 ผลิตภัณฑ์นม</vt:lpstr>
      <vt:lpstr>05 อาหารกึ่งสำเร็จรูป</vt:lpstr>
      <vt:lpstr>06 ขนมขบเคี้ยว</vt:lpstr>
      <vt:lpstr>07 ไอศกรีม</vt:lpstr>
      <vt:lpstr>08 ไขมันและน้ำมัน</vt:lpstr>
      <vt:lpstr>09 ขนมปัง(ไม่มีไส้)</vt:lpstr>
      <vt:lpstr>10 อาหารเช้าธัญพืช</vt:lpstr>
      <vt:lpstr>11ผลิตภัณฑ์ขนมอบ(คุกกี้และเค้ก)</vt:lpstr>
      <vt:lpstr>12 ผลิตภัณฑ์อาหารว่าง</vt:lpstr>
      <vt:lpstr>13ผลิตภัณฑ์จากปลาและอาหารทะเล</vt:lpstr>
      <vt:lpstr>14 ผลิตภัณฑ์จากเนื้อสัตว์</vt:lpstr>
      <vt:lpstr>15 ผลิตภัณฑ์นมจากพืช</vt:lpstr>
      <vt:lpstr>'01 อาหารมื้อหลัก'!Print_Area</vt:lpstr>
      <vt:lpstr>'06 ขนมขบเคี้ยว'!Print_Area</vt:lpstr>
      <vt:lpstr>'07 ไอศกรีม'!Print_Area</vt:lpstr>
      <vt:lpstr>'08 ไขมันและน้ำมัน'!Print_Area</vt:lpstr>
      <vt:lpstr>'09 ขนมปัง(ไม่มีไส้)'!Print_Area</vt:lpstr>
      <vt:lpstr>'10 อาหารเช้าธัญพืช'!Print_Area</vt:lpstr>
      <vt:lpstr>'11ผลิตภัณฑ์ขนมอบ(คุกกี้และเค้ก)'!Print_Area</vt:lpstr>
      <vt:lpstr>'12 ผลิตภัณฑ์อาหารว่าง'!Print_Area</vt:lpstr>
      <vt:lpstr>'13ผลิตภัณฑ์จากปลาและอาหารทะเล'!Print_Area</vt:lpstr>
      <vt:lpstr>'14 ผลิตภัณฑ์จากเนื้อสัตว์'!Print_Area</vt:lpstr>
      <vt:lpstr>'15 ผลิตภัณฑ์นมจากพืช'!Print_Area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PHUNIM</dc:creator>
  <cp:lastModifiedBy>วีณา วาทยกิจพิศาล</cp:lastModifiedBy>
  <cp:lastPrinted>2025-01-07T04:40:15Z</cp:lastPrinted>
  <dcterms:created xsi:type="dcterms:W3CDTF">2018-01-31T05:27:53Z</dcterms:created>
  <dcterms:modified xsi:type="dcterms:W3CDTF">2026-07-03T01:26:17Z</dcterms:modified>
</cp:coreProperties>
</file>